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ork-in-progress\"/>
    </mc:Choice>
  </mc:AlternateContent>
  <xr:revisionPtr revIDLastSave="0" documentId="13_ncr:1_{9B78F875-DD51-4CBE-92FD-79507F62F106}" xr6:coauthVersionLast="47" xr6:coauthVersionMax="47" xr10:uidLastSave="{00000000-0000-0000-0000-000000000000}"/>
  <bookViews>
    <workbookView xWindow="90" yWindow="0" windowWidth="28680" windowHeight="15600" firstSheet="3" activeTab="8" xr2:uid="{00000000-000D-0000-FFFF-FFFF00000000}"/>
  </bookViews>
  <sheets>
    <sheet name="direct labour only (first)" sheetId="20" r:id="rId1"/>
    <sheet name="basic correction (1)" sheetId="23" r:id="rId2"/>
    <sheet name="basic correction (2)" sheetId="22" r:id="rId3"/>
    <sheet name="direct labour only (second)" sheetId="4" r:id="rId4"/>
    <sheet name="England and Poland" sheetId="24" r:id="rId5"/>
    <sheet name="Germany and Hungary" sheetId="25" r:id="rId6"/>
    <sheet name="Oligopolistic competition" sheetId="28" r:id="rId7"/>
    <sheet name="EU and China" sheetId="29" r:id="rId8"/>
    <sheet name="EU and China (trial)" sheetId="31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25" i="31" l="1"/>
  <c r="Q28" i="31"/>
  <c r="Q27" i="31"/>
  <c r="Q26" i="31"/>
  <c r="U15" i="31"/>
  <c r="Q17" i="31"/>
  <c r="AK24" i="31"/>
  <c r="AK25" i="31"/>
  <c r="AA36" i="29"/>
  <c r="AE17" i="29"/>
  <c r="AE26" i="29"/>
  <c r="AK16" i="31"/>
  <c r="AJ40" i="31" s="1"/>
  <c r="D128" i="31"/>
  <c r="D127" i="31"/>
  <c r="AJ56" i="31"/>
  <c r="AE56" i="31"/>
  <c r="T56" i="31"/>
  <c r="O56" i="31"/>
  <c r="H56" i="31"/>
  <c r="C56" i="31"/>
  <c r="AI49" i="31"/>
  <c r="S49" i="31"/>
  <c r="AJ48" i="31"/>
  <c r="AH48" i="31"/>
  <c r="T48" i="31"/>
  <c r="R48" i="31"/>
  <c r="H48" i="31"/>
  <c r="AJ47" i="31"/>
  <c r="AI47" i="31"/>
  <c r="AF47" i="31"/>
  <c r="T47" i="31"/>
  <c r="S47" i="31"/>
  <c r="P47" i="31"/>
  <c r="AI43" i="31"/>
  <c r="AH43" i="31"/>
  <c r="AG43" i="31"/>
  <c r="S43" i="31"/>
  <c r="P43" i="31"/>
  <c r="AJ42" i="31"/>
  <c r="AH42" i="31"/>
  <c r="T42" i="31"/>
  <c r="R42" i="31"/>
  <c r="Q42" i="31"/>
  <c r="H42" i="31"/>
  <c r="AJ41" i="31"/>
  <c r="AI41" i="31"/>
  <c r="AF41" i="31"/>
  <c r="T41" i="31"/>
  <c r="S41" i="31"/>
  <c r="P41" i="31"/>
  <c r="AI40" i="31"/>
  <c r="AH40" i="31"/>
  <c r="T40" i="31"/>
  <c r="S40" i="31"/>
  <c r="R40" i="31"/>
  <c r="AI37" i="31"/>
  <c r="AH37" i="31"/>
  <c r="AG37" i="31"/>
  <c r="AF37" i="31"/>
  <c r="S37" i="31"/>
  <c r="R37" i="31"/>
  <c r="Q37" i="31"/>
  <c r="P37" i="31"/>
  <c r="AJ36" i="31"/>
  <c r="AH36" i="31"/>
  <c r="AG36" i="31"/>
  <c r="AF36" i="31"/>
  <c r="T36" i="31"/>
  <c r="R36" i="31"/>
  <c r="Q36" i="31"/>
  <c r="P36" i="31"/>
  <c r="AJ35" i="31"/>
  <c r="AI35" i="31"/>
  <c r="AH35" i="31"/>
  <c r="AG35" i="31"/>
  <c r="AF35" i="31"/>
  <c r="T35" i="31"/>
  <c r="S35" i="31"/>
  <c r="Q35" i="31"/>
  <c r="P35" i="31"/>
  <c r="AJ34" i="31"/>
  <c r="AI34" i="31"/>
  <c r="AH34" i="31"/>
  <c r="AF34" i="31"/>
  <c r="S34" i="31"/>
  <c r="R34" i="31"/>
  <c r="AJ33" i="31"/>
  <c r="AI33" i="31"/>
  <c r="AH33" i="31"/>
  <c r="AG33" i="31"/>
  <c r="AN28" i="31"/>
  <c r="AE28" i="31"/>
  <c r="Z28" i="31"/>
  <c r="AB28" i="31" s="1"/>
  <c r="X28" i="31"/>
  <c r="P28" i="31"/>
  <c r="P49" i="31" s="1"/>
  <c r="O28" i="31"/>
  <c r="K28" i="31"/>
  <c r="I28" i="31"/>
  <c r="G28" i="31"/>
  <c r="AN27" i="31"/>
  <c r="AE27" i="31"/>
  <c r="C27" i="31" s="1"/>
  <c r="AB27" i="31"/>
  <c r="Z27" i="31"/>
  <c r="X27" i="31"/>
  <c r="Q48" i="31"/>
  <c r="O27" i="31"/>
  <c r="K27" i="31"/>
  <c r="I27" i="31"/>
  <c r="H27" i="31"/>
  <c r="F27" i="31"/>
  <c r="F48" i="31" s="1"/>
  <c r="AN26" i="31"/>
  <c r="Z26" i="31"/>
  <c r="AB26" i="31" s="1"/>
  <c r="X26" i="31"/>
  <c r="K26" i="31"/>
  <c r="I26" i="31"/>
  <c r="H26" i="31"/>
  <c r="G26" i="31"/>
  <c r="D26" i="31"/>
  <c r="AN25" i="31"/>
  <c r="X25" i="31"/>
  <c r="H25" i="31"/>
  <c r="G25" i="31"/>
  <c r="F25" i="31"/>
  <c r="AN24" i="31"/>
  <c r="X24" i="31"/>
  <c r="H24" i="31"/>
  <c r="G24" i="31"/>
  <c r="F24" i="31"/>
  <c r="E24" i="31"/>
  <c r="AN19" i="31"/>
  <c r="AH19" i="31"/>
  <c r="AH28" i="31" s="1"/>
  <c r="AH49" i="31" s="1"/>
  <c r="AG19" i="31"/>
  <c r="AG28" i="31" s="1"/>
  <c r="AG49" i="31" s="1"/>
  <c r="AF19" i="31"/>
  <c r="AB19" i="31"/>
  <c r="Z19" i="31"/>
  <c r="X19" i="31"/>
  <c r="R19" i="31"/>
  <c r="Q19" i="31"/>
  <c r="P19" i="31"/>
  <c r="K19" i="31"/>
  <c r="I19" i="31"/>
  <c r="G19" i="31"/>
  <c r="E19" i="31"/>
  <c r="C19" i="31"/>
  <c r="AN18" i="31"/>
  <c r="AG18" i="31"/>
  <c r="AF18" i="31"/>
  <c r="AE18" i="31"/>
  <c r="Z18" i="31"/>
  <c r="AB18" i="31" s="1"/>
  <c r="X18" i="31"/>
  <c r="Q18" i="31"/>
  <c r="P18" i="31"/>
  <c r="K18" i="31"/>
  <c r="I18" i="31"/>
  <c r="H18" i="31"/>
  <c r="F18" i="31"/>
  <c r="F42" i="31" s="1"/>
  <c r="E18" i="31"/>
  <c r="E42" i="31" s="1"/>
  <c r="C18" i="31"/>
  <c r="AN17" i="31"/>
  <c r="AG17" i="31"/>
  <c r="AG41" i="31" s="1"/>
  <c r="AE17" i="31"/>
  <c r="Z17" i="31"/>
  <c r="AB17" i="31" s="1"/>
  <c r="X17" i="31"/>
  <c r="Q41" i="31"/>
  <c r="O17" i="31"/>
  <c r="K17" i="31"/>
  <c r="I17" i="31"/>
  <c r="H17" i="31"/>
  <c r="H41" i="31" s="1"/>
  <c r="G17" i="31"/>
  <c r="G41" i="31" s="1"/>
  <c r="E17" i="31"/>
  <c r="E41" i="31" s="1"/>
  <c r="D17" i="31"/>
  <c r="D41" i="31" s="1"/>
  <c r="C17" i="31"/>
  <c r="AN16" i="31"/>
  <c r="AF16" i="31"/>
  <c r="AK15" i="31" s="1"/>
  <c r="AE16" i="31"/>
  <c r="Z16" i="31"/>
  <c r="AB16" i="31" s="1"/>
  <c r="X16" i="31"/>
  <c r="O16" i="31"/>
  <c r="C16" i="31" s="1"/>
  <c r="K16" i="31"/>
  <c r="I16" i="31"/>
  <c r="F40" i="31" s="1"/>
  <c r="H16" i="31"/>
  <c r="G16" i="31"/>
  <c r="F16" i="31"/>
  <c r="AN15" i="31"/>
  <c r="X15" i="31"/>
  <c r="H15" i="31"/>
  <c r="G15" i="31"/>
  <c r="F15" i="31"/>
  <c r="E15" i="31"/>
  <c r="O11" i="31"/>
  <c r="AN10" i="31"/>
  <c r="Z10" i="31"/>
  <c r="AB10" i="31" s="1"/>
  <c r="X10" i="31"/>
  <c r="K10" i="31"/>
  <c r="I10" i="31"/>
  <c r="G10" i="31"/>
  <c r="F10" i="31"/>
  <c r="E10" i="31"/>
  <c r="E37" i="31" s="1"/>
  <c r="D10" i="31"/>
  <c r="D37" i="31" s="1"/>
  <c r="C10" i="31"/>
  <c r="AN9" i="31"/>
  <c r="AB9" i="31"/>
  <c r="Z9" i="31"/>
  <c r="X9" i="31"/>
  <c r="K9" i="31"/>
  <c r="I9" i="31"/>
  <c r="H9" i="31"/>
  <c r="F9" i="31"/>
  <c r="E9" i="31"/>
  <c r="D9" i="31"/>
  <c r="D36" i="31" s="1"/>
  <c r="C9" i="31"/>
  <c r="AN8" i="31"/>
  <c r="Z8" i="31"/>
  <c r="AB8" i="31" s="1"/>
  <c r="X8" i="31"/>
  <c r="K8" i="31"/>
  <c r="I8" i="31"/>
  <c r="H8" i="31"/>
  <c r="G8" i="31"/>
  <c r="E8" i="31"/>
  <c r="D8" i="31"/>
  <c r="D35" i="31" s="1"/>
  <c r="C8" i="31"/>
  <c r="AN7" i="31"/>
  <c r="Z7" i="31"/>
  <c r="AB7" i="31" s="1"/>
  <c r="X7" i="31"/>
  <c r="U7" i="31"/>
  <c r="T34" i="31" s="1"/>
  <c r="K7" i="31"/>
  <c r="H7" i="31"/>
  <c r="G7" i="31"/>
  <c r="F7" i="31"/>
  <c r="D7" i="31"/>
  <c r="C7" i="31"/>
  <c r="AN6" i="31"/>
  <c r="X6" i="31"/>
  <c r="U6" i="31"/>
  <c r="H6" i="31"/>
  <c r="G6" i="31"/>
  <c r="F6" i="31"/>
  <c r="E6" i="31"/>
  <c r="AI3" i="31"/>
  <c r="AE6" i="31" s="1"/>
  <c r="C6" i="31" s="1"/>
  <c r="AA33" i="29"/>
  <c r="R28" i="29"/>
  <c r="Q28" i="29"/>
  <c r="P28" i="29"/>
  <c r="O17" i="29"/>
  <c r="AA21" i="29"/>
  <c r="D128" i="29"/>
  <c r="D127" i="29"/>
  <c r="O28" i="29"/>
  <c r="AE28" i="29"/>
  <c r="Q18" i="29"/>
  <c r="Q42" i="29" s="1"/>
  <c r="P18" i="29"/>
  <c r="P42" i="29" s="1"/>
  <c r="Q17" i="29"/>
  <c r="AH19" i="29"/>
  <c r="AH28" i="29" s="1"/>
  <c r="R19" i="29"/>
  <c r="R43" i="29" s="1"/>
  <c r="U6" i="29"/>
  <c r="Z6" i="29" s="1"/>
  <c r="AB6" i="29" s="1"/>
  <c r="U7" i="29"/>
  <c r="P34" i="29" s="1"/>
  <c r="AE16" i="29"/>
  <c r="O27" i="29"/>
  <c r="Z8" i="29"/>
  <c r="AB8" i="29"/>
  <c r="AB10" i="29"/>
  <c r="Z28" i="29"/>
  <c r="AB28" i="29" s="1"/>
  <c r="Z27" i="29"/>
  <c r="AB27" i="29" s="1"/>
  <c r="Z19" i="29"/>
  <c r="AB19" i="29" s="1"/>
  <c r="Z18" i="29"/>
  <c r="AB18" i="29" s="1"/>
  <c r="Z9" i="29"/>
  <c r="AB9" i="29" s="1"/>
  <c r="Z10" i="29"/>
  <c r="O26" i="29"/>
  <c r="Q27" i="29"/>
  <c r="P27" i="29"/>
  <c r="P48" i="29" s="1"/>
  <c r="P19" i="29"/>
  <c r="AG19" i="29"/>
  <c r="AG28" i="29" s="1"/>
  <c r="AF19" i="29"/>
  <c r="AF28" i="29" s="1"/>
  <c r="AE18" i="29"/>
  <c r="AE27" i="29" s="1"/>
  <c r="AF18" i="29"/>
  <c r="AF27" i="29" s="1"/>
  <c r="AF48" i="29" s="1"/>
  <c r="AG18" i="29"/>
  <c r="AG27" i="29" s="1"/>
  <c r="AG48" i="29" s="1"/>
  <c r="AJ56" i="29"/>
  <c r="AE56" i="29"/>
  <c r="T56" i="29"/>
  <c r="O56" i="29"/>
  <c r="H56" i="29"/>
  <c r="C56" i="29"/>
  <c r="AI49" i="29"/>
  <c r="S49" i="29"/>
  <c r="AJ48" i="29"/>
  <c r="AH48" i="29"/>
  <c r="T48" i="29"/>
  <c r="R48" i="29"/>
  <c r="AI43" i="29"/>
  <c r="AH43" i="29"/>
  <c r="S43" i="29"/>
  <c r="AJ42" i="29"/>
  <c r="AH42" i="29"/>
  <c r="AG42" i="29"/>
  <c r="AF42" i="29"/>
  <c r="T42" i="29"/>
  <c r="R42" i="29"/>
  <c r="T41" i="29"/>
  <c r="S41" i="29"/>
  <c r="P41" i="29"/>
  <c r="AI37" i="29"/>
  <c r="AH37" i="29"/>
  <c r="AG37" i="29"/>
  <c r="AF37" i="29"/>
  <c r="S37" i="29"/>
  <c r="R37" i="29"/>
  <c r="Q37" i="29"/>
  <c r="P37" i="29"/>
  <c r="AJ36" i="29"/>
  <c r="AH36" i="29"/>
  <c r="AG36" i="29"/>
  <c r="AF36" i="29"/>
  <c r="T36" i="29"/>
  <c r="R36" i="29"/>
  <c r="Q36" i="29"/>
  <c r="P36" i="29"/>
  <c r="AJ35" i="29"/>
  <c r="AI35" i="29"/>
  <c r="AG35" i="29"/>
  <c r="AF35" i="29"/>
  <c r="T35" i="29"/>
  <c r="S35" i="29"/>
  <c r="Q35" i="29"/>
  <c r="P35" i="29"/>
  <c r="AJ34" i="29"/>
  <c r="AI34" i="29"/>
  <c r="AH34" i="29"/>
  <c r="AF34" i="29"/>
  <c r="T34" i="29"/>
  <c r="S34" i="29"/>
  <c r="R34" i="29"/>
  <c r="AJ33" i="29"/>
  <c r="AI33" i="29"/>
  <c r="AH33" i="29"/>
  <c r="AG33" i="29"/>
  <c r="Q33" i="29"/>
  <c r="AN28" i="29"/>
  <c r="X28" i="29"/>
  <c r="K28" i="29"/>
  <c r="I28" i="29"/>
  <c r="G28" i="29"/>
  <c r="AN27" i="29"/>
  <c r="X27" i="29"/>
  <c r="K27" i="29"/>
  <c r="I27" i="29"/>
  <c r="H27" i="29"/>
  <c r="F27" i="29"/>
  <c r="AN26" i="29"/>
  <c r="X26" i="29"/>
  <c r="H26" i="29"/>
  <c r="G26" i="29"/>
  <c r="D26" i="29"/>
  <c r="AN25" i="29"/>
  <c r="X25" i="29"/>
  <c r="H25" i="29"/>
  <c r="G25" i="29"/>
  <c r="F25" i="29"/>
  <c r="AN24" i="29"/>
  <c r="X24" i="29"/>
  <c r="H24" i="29"/>
  <c r="G24" i="29"/>
  <c r="F24" i="29"/>
  <c r="E24" i="29"/>
  <c r="AN19" i="29"/>
  <c r="AG43" i="29"/>
  <c r="AF43" i="29"/>
  <c r="X19" i="29"/>
  <c r="Q19" i="29"/>
  <c r="E19" i="29" s="1"/>
  <c r="K19" i="29"/>
  <c r="I19" i="29"/>
  <c r="G19" i="29"/>
  <c r="C19" i="29"/>
  <c r="AN18" i="29"/>
  <c r="X18" i="29"/>
  <c r="K18" i="29"/>
  <c r="I18" i="29"/>
  <c r="H18" i="29"/>
  <c r="F18" i="29"/>
  <c r="AN17" i="29"/>
  <c r="X17" i="29"/>
  <c r="H17" i="29"/>
  <c r="G17" i="29"/>
  <c r="D17" i="29"/>
  <c r="AN16" i="29"/>
  <c r="X16" i="29"/>
  <c r="H16" i="29"/>
  <c r="G16" i="29"/>
  <c r="F16" i="29"/>
  <c r="AN15" i="29"/>
  <c r="X15" i="29"/>
  <c r="H15" i="29"/>
  <c r="G15" i="29"/>
  <c r="F15" i="29"/>
  <c r="E15" i="29"/>
  <c r="O11" i="29"/>
  <c r="AN10" i="29"/>
  <c r="X10" i="29"/>
  <c r="K10" i="29"/>
  <c r="I10" i="29"/>
  <c r="G10" i="29"/>
  <c r="G37" i="29" s="1"/>
  <c r="F10" i="29"/>
  <c r="F37" i="29" s="1"/>
  <c r="E10" i="29"/>
  <c r="E37" i="29" s="1"/>
  <c r="D10" i="29"/>
  <c r="D37" i="29" s="1"/>
  <c r="C10" i="29"/>
  <c r="AN9" i="29"/>
  <c r="X9" i="29"/>
  <c r="K9" i="29"/>
  <c r="I9" i="29"/>
  <c r="H9" i="29"/>
  <c r="H36" i="29" s="1"/>
  <c r="F9" i="29"/>
  <c r="F36" i="29" s="1"/>
  <c r="E9" i="29"/>
  <c r="D9" i="29"/>
  <c r="D36" i="29" s="1"/>
  <c r="C9" i="29"/>
  <c r="AN8" i="29"/>
  <c r="X8" i="29"/>
  <c r="K8" i="29"/>
  <c r="I8" i="29"/>
  <c r="H8" i="29"/>
  <c r="H35" i="29" s="1"/>
  <c r="G8" i="29"/>
  <c r="E8" i="29"/>
  <c r="D8" i="29"/>
  <c r="D35" i="29" s="1"/>
  <c r="C8" i="29"/>
  <c r="AN7" i="29"/>
  <c r="X7" i="29"/>
  <c r="K7" i="29"/>
  <c r="I7" i="29"/>
  <c r="H7" i="29"/>
  <c r="G7" i="29"/>
  <c r="F7" i="29"/>
  <c r="D7" i="29"/>
  <c r="C7" i="29"/>
  <c r="AN6" i="29"/>
  <c r="X6" i="29"/>
  <c r="K6" i="29"/>
  <c r="L10" i="29" s="1"/>
  <c r="H6" i="29"/>
  <c r="G6" i="29"/>
  <c r="F6" i="29"/>
  <c r="E6" i="29"/>
  <c r="AI3" i="29"/>
  <c r="AE6" i="29" s="1"/>
  <c r="AF25" i="28"/>
  <c r="AE25" i="28"/>
  <c r="AF16" i="28"/>
  <c r="AE16" i="28"/>
  <c r="AJ56" i="28"/>
  <c r="AE56" i="28"/>
  <c r="T56" i="28"/>
  <c r="O56" i="28"/>
  <c r="H56" i="28"/>
  <c r="C56" i="28"/>
  <c r="AI49" i="28"/>
  <c r="AH49" i="28"/>
  <c r="AG49" i="28"/>
  <c r="AF49" i="28"/>
  <c r="S49" i="28"/>
  <c r="R49" i="28"/>
  <c r="Q49" i="28"/>
  <c r="P49" i="28"/>
  <c r="AJ48" i="28"/>
  <c r="AH48" i="28"/>
  <c r="AG48" i="28"/>
  <c r="AF48" i="28"/>
  <c r="T48" i="28"/>
  <c r="R48" i="28"/>
  <c r="Q48" i="28"/>
  <c r="P48" i="28"/>
  <c r="T46" i="28"/>
  <c r="S46" i="28"/>
  <c r="R46" i="28"/>
  <c r="P46" i="28"/>
  <c r="AI43" i="28"/>
  <c r="AH43" i="28"/>
  <c r="AG43" i="28"/>
  <c r="AF43" i="28"/>
  <c r="S43" i="28"/>
  <c r="R43" i="28"/>
  <c r="Q43" i="28"/>
  <c r="P43" i="28"/>
  <c r="AJ42" i="28"/>
  <c r="AH42" i="28"/>
  <c r="AG42" i="28"/>
  <c r="AF42" i="28"/>
  <c r="T42" i="28"/>
  <c r="R42" i="28"/>
  <c r="Q42" i="28"/>
  <c r="P42" i="28"/>
  <c r="AI40" i="28"/>
  <c r="S39" i="28"/>
  <c r="R39" i="28"/>
  <c r="AI37" i="28"/>
  <c r="AH37" i="28"/>
  <c r="AG37" i="28"/>
  <c r="AF37" i="28"/>
  <c r="S37" i="28"/>
  <c r="R37" i="28"/>
  <c r="Q37" i="28"/>
  <c r="P37" i="28"/>
  <c r="AJ36" i="28"/>
  <c r="AH36" i="28"/>
  <c r="AG36" i="28"/>
  <c r="AF36" i="28"/>
  <c r="T36" i="28"/>
  <c r="R36" i="28"/>
  <c r="Q36" i="28"/>
  <c r="P36" i="28"/>
  <c r="AJ35" i="28"/>
  <c r="AI35" i="28"/>
  <c r="AG35" i="28"/>
  <c r="T35" i="28"/>
  <c r="S35" i="28"/>
  <c r="Q35" i="28"/>
  <c r="P35" i="28"/>
  <c r="AJ34" i="28"/>
  <c r="AI34" i="28"/>
  <c r="AH34" i="28"/>
  <c r="T34" i="28"/>
  <c r="S34" i="28"/>
  <c r="R34" i="28"/>
  <c r="P34" i="28"/>
  <c r="AJ33" i="28"/>
  <c r="AI33" i="28"/>
  <c r="AH33" i="28"/>
  <c r="AG33" i="28"/>
  <c r="T33" i="28"/>
  <c r="S33" i="28"/>
  <c r="R33" i="28"/>
  <c r="Q33" i="28"/>
  <c r="AN28" i="28"/>
  <c r="X28" i="28"/>
  <c r="K28" i="28"/>
  <c r="I28" i="28"/>
  <c r="G28" i="28"/>
  <c r="F28" i="28"/>
  <c r="E28" i="28"/>
  <c r="D28" i="28"/>
  <c r="C28" i="28"/>
  <c r="AN27" i="28"/>
  <c r="X27" i="28"/>
  <c r="K27" i="28"/>
  <c r="I27" i="28"/>
  <c r="H27" i="28"/>
  <c r="F27" i="28"/>
  <c r="E27" i="28"/>
  <c r="D27" i="28"/>
  <c r="C27" i="28"/>
  <c r="AN26" i="28"/>
  <c r="X26" i="28"/>
  <c r="H26" i="28"/>
  <c r="G26" i="28"/>
  <c r="AN25" i="28"/>
  <c r="X25" i="28"/>
  <c r="K25" i="28"/>
  <c r="H25" i="28"/>
  <c r="G25" i="28"/>
  <c r="F25" i="28"/>
  <c r="AN24" i="28"/>
  <c r="X24" i="28"/>
  <c r="H24" i="28"/>
  <c r="G24" i="28"/>
  <c r="F24" i="28"/>
  <c r="E24" i="28"/>
  <c r="C24" i="28"/>
  <c r="O20" i="28"/>
  <c r="AN19" i="28"/>
  <c r="X19" i="28"/>
  <c r="K19" i="28"/>
  <c r="I19" i="28"/>
  <c r="E43" i="28" s="1"/>
  <c r="G19" i="28"/>
  <c r="F19" i="28"/>
  <c r="E19" i="28"/>
  <c r="D19" i="28"/>
  <c r="C19" i="28"/>
  <c r="AN18" i="28"/>
  <c r="X18" i="28"/>
  <c r="K18" i="28"/>
  <c r="I18" i="28"/>
  <c r="H18" i="28"/>
  <c r="F18" i="28"/>
  <c r="E18" i="28"/>
  <c r="D18" i="28"/>
  <c r="D42" i="28" s="1"/>
  <c r="C18" i="28"/>
  <c r="AN17" i="28"/>
  <c r="X17" i="28"/>
  <c r="H17" i="28"/>
  <c r="G17" i="28"/>
  <c r="AN16" i="28"/>
  <c r="C16" i="28"/>
  <c r="X16" i="28"/>
  <c r="R40" i="28"/>
  <c r="H16" i="28"/>
  <c r="G16" i="28"/>
  <c r="F16" i="28"/>
  <c r="AN15" i="28"/>
  <c r="K15" i="28"/>
  <c r="X15" i="28"/>
  <c r="H15" i="28"/>
  <c r="G15" i="28"/>
  <c r="F15" i="28"/>
  <c r="E15" i="28"/>
  <c r="C15" i="28"/>
  <c r="AE11" i="28"/>
  <c r="O11" i="28"/>
  <c r="AN10" i="28"/>
  <c r="X10" i="28"/>
  <c r="K10" i="28"/>
  <c r="I10" i="28"/>
  <c r="E37" i="28" s="1"/>
  <c r="G10" i="28"/>
  <c r="F10" i="28"/>
  <c r="E10" i="28"/>
  <c r="D10" i="28"/>
  <c r="C10" i="28"/>
  <c r="AN9" i="28"/>
  <c r="X9" i="28"/>
  <c r="K9" i="28"/>
  <c r="I9" i="28"/>
  <c r="H9" i="28"/>
  <c r="F9" i="28"/>
  <c r="E9" i="28"/>
  <c r="D9" i="28"/>
  <c r="D36" i="28" s="1"/>
  <c r="C9" i="28"/>
  <c r="AN8" i="28"/>
  <c r="X8" i="28"/>
  <c r="K8" i="28"/>
  <c r="I8" i="28"/>
  <c r="H35" i="28" s="1"/>
  <c r="H8" i="28"/>
  <c r="G8" i="28"/>
  <c r="E8" i="28"/>
  <c r="C8" i="28"/>
  <c r="AN7" i="28"/>
  <c r="AF34" i="28"/>
  <c r="X7" i="28"/>
  <c r="K7" i="28"/>
  <c r="I7" i="28"/>
  <c r="F34" i="28" s="1"/>
  <c r="H7" i="28"/>
  <c r="H34" i="28" s="1"/>
  <c r="G7" i="28"/>
  <c r="F7" i="28"/>
  <c r="D7" i="28"/>
  <c r="D34" i="28" s="1"/>
  <c r="C7" i="28"/>
  <c r="AN6" i="28"/>
  <c r="X6" i="28"/>
  <c r="K6" i="28"/>
  <c r="L6" i="28" s="1"/>
  <c r="I6" i="28"/>
  <c r="H6" i="28"/>
  <c r="G6" i="28"/>
  <c r="F6" i="28"/>
  <c r="F33" i="28" s="1"/>
  <c r="E6" i="28"/>
  <c r="E33" i="28" s="1"/>
  <c r="C6" i="28"/>
  <c r="AK3" i="28"/>
  <c r="AI3" i="28"/>
  <c r="AH46" i="28" s="1"/>
  <c r="U3" i="28"/>
  <c r="S3" i="28"/>
  <c r="AK2" i="28"/>
  <c r="AI2" i="28"/>
  <c r="K16" i="28" s="1"/>
  <c r="U2" i="28"/>
  <c r="S2" i="28"/>
  <c r="U3" i="25"/>
  <c r="Q26" i="25"/>
  <c r="P26" i="25"/>
  <c r="P25" i="25"/>
  <c r="AE25" i="25"/>
  <c r="AF16" i="25"/>
  <c r="AK58" i="4"/>
  <c r="U16" i="25"/>
  <c r="U15" i="25"/>
  <c r="Z15" i="25" s="1"/>
  <c r="Z30" i="25"/>
  <c r="AB24" i="25"/>
  <c r="Z17" i="25"/>
  <c r="AB8" i="25"/>
  <c r="AA9" i="25" s="1"/>
  <c r="AF8" i="25"/>
  <c r="Z8" i="25"/>
  <c r="AB6" i="25"/>
  <c r="AA7" i="25" s="1"/>
  <c r="Z6" i="25"/>
  <c r="Z26" i="25"/>
  <c r="AF7" i="25"/>
  <c r="AF34" i="25" s="1"/>
  <c r="AK15" i="25"/>
  <c r="AB15" i="25" s="1"/>
  <c r="D10" i="25"/>
  <c r="AK24" i="25"/>
  <c r="AH45" i="25" s="1"/>
  <c r="AJ56" i="25"/>
  <c r="AE56" i="25"/>
  <c r="T56" i="25"/>
  <c r="O56" i="25"/>
  <c r="H56" i="25"/>
  <c r="C56" i="25"/>
  <c r="AI37" i="25"/>
  <c r="AH37" i="25"/>
  <c r="AG37" i="25"/>
  <c r="S37" i="25"/>
  <c r="R37" i="25"/>
  <c r="Q37" i="25"/>
  <c r="P37" i="25"/>
  <c r="AJ36" i="25"/>
  <c r="AH36" i="25"/>
  <c r="AG36" i="25"/>
  <c r="AF36" i="25"/>
  <c r="T36" i="25"/>
  <c r="R36" i="25"/>
  <c r="Q36" i="25"/>
  <c r="P36" i="25"/>
  <c r="AJ35" i="25"/>
  <c r="AI35" i="25"/>
  <c r="AG35" i="25"/>
  <c r="AF35" i="25"/>
  <c r="T35" i="25"/>
  <c r="S35" i="25"/>
  <c r="Q35" i="25"/>
  <c r="P35" i="25"/>
  <c r="AJ34" i="25"/>
  <c r="AI34" i="25"/>
  <c r="AH34" i="25"/>
  <c r="T34" i="25"/>
  <c r="S34" i="25"/>
  <c r="R34" i="25"/>
  <c r="P34" i="25"/>
  <c r="AJ33" i="25"/>
  <c r="AI33" i="25"/>
  <c r="AH33" i="25"/>
  <c r="AG33" i="25"/>
  <c r="T33" i="25"/>
  <c r="S33" i="25"/>
  <c r="R33" i="25"/>
  <c r="Q33" i="25"/>
  <c r="AN28" i="25"/>
  <c r="X28" i="25"/>
  <c r="G28" i="25"/>
  <c r="F28" i="25"/>
  <c r="E28" i="25"/>
  <c r="D28" i="25"/>
  <c r="C28" i="25"/>
  <c r="AN27" i="25"/>
  <c r="D27" i="25"/>
  <c r="X27" i="25"/>
  <c r="H27" i="25"/>
  <c r="F27" i="25"/>
  <c r="E27" i="25"/>
  <c r="C27" i="25"/>
  <c r="AN26" i="25"/>
  <c r="X26" i="25"/>
  <c r="H26" i="25"/>
  <c r="G26" i="25"/>
  <c r="AN25" i="25"/>
  <c r="X25" i="25"/>
  <c r="H25" i="25"/>
  <c r="G25" i="25"/>
  <c r="F25" i="25"/>
  <c r="AN24" i="25"/>
  <c r="E24" i="25"/>
  <c r="X24" i="25"/>
  <c r="H24" i="25"/>
  <c r="G24" i="25"/>
  <c r="F24" i="25"/>
  <c r="C24" i="25"/>
  <c r="O20" i="25"/>
  <c r="AN19" i="25"/>
  <c r="X19" i="25"/>
  <c r="G19" i="25"/>
  <c r="F19" i="25"/>
  <c r="E19" i="25"/>
  <c r="D19" i="25"/>
  <c r="C19" i="25"/>
  <c r="AN18" i="25"/>
  <c r="X18" i="25"/>
  <c r="H18" i="25"/>
  <c r="F18" i="25"/>
  <c r="E18" i="25"/>
  <c r="D18" i="25"/>
  <c r="C18" i="25"/>
  <c r="AN17" i="25"/>
  <c r="X17" i="25"/>
  <c r="H17" i="25"/>
  <c r="G17" i="25"/>
  <c r="AN16" i="25"/>
  <c r="X16" i="25"/>
  <c r="H16" i="25"/>
  <c r="G16" i="25"/>
  <c r="F16" i="25"/>
  <c r="AN15" i="25"/>
  <c r="X15" i="25"/>
  <c r="H15" i="25"/>
  <c r="G15" i="25"/>
  <c r="F15" i="25"/>
  <c r="C15" i="25"/>
  <c r="AE11" i="25"/>
  <c r="O11" i="25"/>
  <c r="AN10" i="25"/>
  <c r="X10" i="25"/>
  <c r="K10" i="25"/>
  <c r="I10" i="25"/>
  <c r="G10" i="25"/>
  <c r="F10" i="25"/>
  <c r="E10" i="25"/>
  <c r="C10" i="25"/>
  <c r="AN9" i="25"/>
  <c r="X9" i="25"/>
  <c r="K9" i="25"/>
  <c r="I9" i="25"/>
  <c r="H9" i="25"/>
  <c r="F9" i="25"/>
  <c r="E9" i="25"/>
  <c r="D9" i="25"/>
  <c r="D36" i="25" s="1"/>
  <c r="C9" i="25"/>
  <c r="AN8" i="25"/>
  <c r="X8" i="25"/>
  <c r="T58" i="25" s="1"/>
  <c r="K8" i="25"/>
  <c r="I8" i="25"/>
  <c r="H8" i="25"/>
  <c r="G8" i="25"/>
  <c r="E8" i="25"/>
  <c r="D8" i="25"/>
  <c r="C8" i="25"/>
  <c r="AN7" i="25"/>
  <c r="X7" i="25"/>
  <c r="K7" i="25"/>
  <c r="I7" i="25"/>
  <c r="G34" i="25" s="1"/>
  <c r="H7" i="25"/>
  <c r="G7" i="25"/>
  <c r="F7" i="25"/>
  <c r="C7" i="25"/>
  <c r="AN6" i="25"/>
  <c r="X6" i="25"/>
  <c r="K6" i="25"/>
  <c r="L6" i="25" s="1"/>
  <c r="I6" i="25"/>
  <c r="H6" i="25"/>
  <c r="G6" i="25"/>
  <c r="F6" i="25"/>
  <c r="E6" i="25"/>
  <c r="E33" i="25" s="1"/>
  <c r="C6" i="25"/>
  <c r="AK3" i="25"/>
  <c r="AI3" i="25"/>
  <c r="AK25" i="25" s="1"/>
  <c r="AF25" i="25" s="1"/>
  <c r="S3" i="25"/>
  <c r="AK2" i="25"/>
  <c r="AI2" i="25"/>
  <c r="AH42" i="25" s="1"/>
  <c r="U2" i="25"/>
  <c r="U17" i="25" s="1"/>
  <c r="U26" i="25" s="1"/>
  <c r="S2" i="25"/>
  <c r="C6" i="24"/>
  <c r="Q33" i="24"/>
  <c r="AK26" i="24"/>
  <c r="AK17" i="24"/>
  <c r="AC27" i="24"/>
  <c r="D27" i="24" s="1"/>
  <c r="K26" i="24"/>
  <c r="K17" i="24"/>
  <c r="K10" i="24"/>
  <c r="L10" i="24" s="1"/>
  <c r="K9" i="24"/>
  <c r="K8" i="24"/>
  <c r="K7" i="24"/>
  <c r="K6" i="24"/>
  <c r="L6" i="24" s="1"/>
  <c r="AK9" i="24"/>
  <c r="AK27" i="24"/>
  <c r="X26" i="24"/>
  <c r="X7" i="24"/>
  <c r="AH3" i="24"/>
  <c r="AF3" i="24"/>
  <c r="AH2" i="24"/>
  <c r="AH16" i="24" s="1"/>
  <c r="AF2" i="24"/>
  <c r="AH19" i="24" s="1"/>
  <c r="U3" i="24"/>
  <c r="S3" i="24"/>
  <c r="U2" i="24"/>
  <c r="U19" i="24" s="1"/>
  <c r="S2" i="24"/>
  <c r="U16" i="24" s="1"/>
  <c r="AG56" i="24"/>
  <c r="AB56" i="24"/>
  <c r="T56" i="24"/>
  <c r="O56" i="24"/>
  <c r="H56" i="24"/>
  <c r="C56" i="24"/>
  <c r="AG47" i="24"/>
  <c r="AF47" i="24"/>
  <c r="AD47" i="24"/>
  <c r="AC47" i="24"/>
  <c r="T47" i="24"/>
  <c r="S47" i="24"/>
  <c r="Q47" i="24"/>
  <c r="P47" i="24"/>
  <c r="AG41" i="24"/>
  <c r="AF41" i="24"/>
  <c r="AD41" i="24"/>
  <c r="AC41" i="24"/>
  <c r="T41" i="24"/>
  <c r="S41" i="24"/>
  <c r="Q41" i="24"/>
  <c r="P41" i="24"/>
  <c r="AF37" i="24"/>
  <c r="AE37" i="24"/>
  <c r="AD37" i="24"/>
  <c r="AC37" i="24"/>
  <c r="S37" i="24"/>
  <c r="R37" i="24"/>
  <c r="Q37" i="24"/>
  <c r="P37" i="24"/>
  <c r="AG36" i="24"/>
  <c r="AE36" i="24"/>
  <c r="AD36" i="24"/>
  <c r="AC36" i="24"/>
  <c r="T36" i="24"/>
  <c r="R36" i="24"/>
  <c r="Q36" i="24"/>
  <c r="P36" i="24"/>
  <c r="AG35" i="24"/>
  <c r="AF35" i="24"/>
  <c r="AD35" i="24"/>
  <c r="AC35" i="24"/>
  <c r="T35" i="24"/>
  <c r="S35" i="24"/>
  <c r="Q35" i="24"/>
  <c r="P35" i="24"/>
  <c r="AG34" i="24"/>
  <c r="AF34" i="24"/>
  <c r="AE34" i="24"/>
  <c r="AC34" i="24"/>
  <c r="T34" i="24"/>
  <c r="S34" i="24"/>
  <c r="R34" i="24"/>
  <c r="P34" i="24"/>
  <c r="AG33" i="24"/>
  <c r="AF33" i="24"/>
  <c r="AE33" i="24"/>
  <c r="AD33" i="24"/>
  <c r="T33" i="24"/>
  <c r="S33" i="24"/>
  <c r="R33" i="24"/>
  <c r="AB29" i="24"/>
  <c r="O29" i="24"/>
  <c r="AK28" i="24"/>
  <c r="X28" i="24"/>
  <c r="G28" i="24"/>
  <c r="F28" i="24"/>
  <c r="E28" i="24"/>
  <c r="D28" i="24"/>
  <c r="C28" i="24"/>
  <c r="X27" i="24"/>
  <c r="H27" i="24"/>
  <c r="F27" i="24"/>
  <c r="E27" i="24"/>
  <c r="C27" i="24"/>
  <c r="I26" i="24"/>
  <c r="H26" i="24"/>
  <c r="G26" i="24"/>
  <c r="E26" i="24"/>
  <c r="D26" i="24"/>
  <c r="D47" i="24" s="1"/>
  <c r="C26" i="24"/>
  <c r="AK25" i="24"/>
  <c r="X25" i="24"/>
  <c r="H25" i="24"/>
  <c r="G25" i="24"/>
  <c r="F25" i="24"/>
  <c r="C25" i="24"/>
  <c r="AK24" i="24"/>
  <c r="X24" i="24"/>
  <c r="H24" i="24"/>
  <c r="G24" i="24"/>
  <c r="F24" i="24"/>
  <c r="C24" i="24"/>
  <c r="AB20" i="24"/>
  <c r="O20" i="24"/>
  <c r="AK19" i="24"/>
  <c r="X19" i="24"/>
  <c r="G19" i="24"/>
  <c r="F19" i="24"/>
  <c r="E19" i="24"/>
  <c r="D19" i="24"/>
  <c r="C19" i="24"/>
  <c r="AK18" i="24"/>
  <c r="X18" i="24"/>
  <c r="H18" i="24"/>
  <c r="F18" i="24"/>
  <c r="E18" i="24"/>
  <c r="D18" i="24"/>
  <c r="C18" i="24"/>
  <c r="X17" i="24"/>
  <c r="I17" i="24"/>
  <c r="H17" i="24"/>
  <c r="H41" i="24" s="1"/>
  <c r="G17" i="24"/>
  <c r="E17" i="24"/>
  <c r="D17" i="24"/>
  <c r="D41" i="24" s="1"/>
  <c r="C17" i="24"/>
  <c r="AK16" i="24"/>
  <c r="X16" i="24"/>
  <c r="H16" i="24"/>
  <c r="G16" i="24"/>
  <c r="F16" i="24"/>
  <c r="C16" i="24"/>
  <c r="AK15" i="24"/>
  <c r="X15" i="24"/>
  <c r="H15" i="24"/>
  <c r="G15" i="24"/>
  <c r="F15" i="24"/>
  <c r="C15" i="24"/>
  <c r="AB11" i="24"/>
  <c r="O11" i="24"/>
  <c r="AK10" i="24"/>
  <c r="X10" i="24"/>
  <c r="I10" i="24"/>
  <c r="G10" i="24"/>
  <c r="F10" i="24"/>
  <c r="F37" i="24" s="1"/>
  <c r="E10" i="24"/>
  <c r="D10" i="24"/>
  <c r="D37" i="24" s="1"/>
  <c r="C10" i="24"/>
  <c r="X9" i="24"/>
  <c r="I9" i="24"/>
  <c r="H9" i="24"/>
  <c r="F9" i="24"/>
  <c r="E9" i="24"/>
  <c r="D9" i="24"/>
  <c r="D36" i="24" s="1"/>
  <c r="C9" i="24"/>
  <c r="AK8" i="24"/>
  <c r="X8" i="24"/>
  <c r="I8" i="24"/>
  <c r="H8" i="24"/>
  <c r="G8" i="24"/>
  <c r="E8" i="24"/>
  <c r="D8" i="24"/>
  <c r="C8" i="24"/>
  <c r="AK7" i="24"/>
  <c r="I7" i="24"/>
  <c r="H7" i="24"/>
  <c r="G7" i="24"/>
  <c r="F7" i="24"/>
  <c r="D7" i="24"/>
  <c r="C7" i="24"/>
  <c r="AK6" i="24"/>
  <c r="X6" i="24"/>
  <c r="I6" i="24"/>
  <c r="H6" i="24"/>
  <c r="G6" i="24"/>
  <c r="F6" i="24"/>
  <c r="E6" i="24"/>
  <c r="T74" i="24" l="1"/>
  <c r="D47" i="31"/>
  <c r="G47" i="31"/>
  <c r="H47" i="31"/>
  <c r="C28" i="31"/>
  <c r="G49" i="31"/>
  <c r="G40" i="31"/>
  <c r="H40" i="31"/>
  <c r="AE65" i="31"/>
  <c r="AJ39" i="31"/>
  <c r="AF39" i="31"/>
  <c r="AE15" i="31"/>
  <c r="AJ87" i="31" s="1"/>
  <c r="AK102" i="31" s="1"/>
  <c r="AH39" i="31"/>
  <c r="AI39" i="31"/>
  <c r="AG39" i="31"/>
  <c r="F33" i="31"/>
  <c r="T33" i="31"/>
  <c r="P33" i="31"/>
  <c r="K6" i="31"/>
  <c r="L6" i="31" s="1"/>
  <c r="R33" i="31"/>
  <c r="S33" i="31"/>
  <c r="Z6" i="31"/>
  <c r="AB6" i="31" s="1"/>
  <c r="O67" i="31"/>
  <c r="P67" i="31" s="1"/>
  <c r="AE67" i="31"/>
  <c r="AF67" i="31" s="1"/>
  <c r="AH41" i="31"/>
  <c r="R43" i="31"/>
  <c r="F19" i="31"/>
  <c r="F43" i="31" s="1"/>
  <c r="AF43" i="31"/>
  <c r="AF28" i="31"/>
  <c r="AF25" i="31"/>
  <c r="AG46" i="31" s="1"/>
  <c r="AE74" i="31"/>
  <c r="AF74" i="31" s="1"/>
  <c r="Q33" i="31"/>
  <c r="T43" i="31"/>
  <c r="S36" i="31"/>
  <c r="R35" i="31"/>
  <c r="T37" i="31"/>
  <c r="H35" i="31"/>
  <c r="G35" i="31"/>
  <c r="E36" i="31"/>
  <c r="L9" i="31"/>
  <c r="AE66" i="31"/>
  <c r="AF66" i="31" s="1"/>
  <c r="AG40" i="31"/>
  <c r="AF27" i="31"/>
  <c r="AF48" i="31" s="1"/>
  <c r="AF42" i="31"/>
  <c r="AI42" i="31"/>
  <c r="D19" i="31"/>
  <c r="D43" i="31" s="1"/>
  <c r="R28" i="31"/>
  <c r="AJ49" i="31"/>
  <c r="AE76" i="31"/>
  <c r="AF76" i="31" s="1"/>
  <c r="R41" i="31"/>
  <c r="G43" i="31"/>
  <c r="C11" i="31"/>
  <c r="H33" i="31"/>
  <c r="AJ86" i="31"/>
  <c r="AK101" i="31" s="1"/>
  <c r="E35" i="31"/>
  <c r="F36" i="31"/>
  <c r="AE11" i="31"/>
  <c r="O68" i="31"/>
  <c r="P68" i="31" s="1"/>
  <c r="S42" i="31"/>
  <c r="AG42" i="31"/>
  <c r="AG27" i="31"/>
  <c r="AG48" i="31" s="1"/>
  <c r="E43" i="31"/>
  <c r="H36" i="31"/>
  <c r="AF40" i="31"/>
  <c r="E33" i="31"/>
  <c r="I6" i="31"/>
  <c r="AF33" i="31"/>
  <c r="AG34" i="31"/>
  <c r="G37" i="31"/>
  <c r="F37" i="31"/>
  <c r="Q43" i="31"/>
  <c r="AE69" i="31"/>
  <c r="AF69" i="31" s="1"/>
  <c r="AJ43" i="31"/>
  <c r="AG26" i="31"/>
  <c r="AI36" i="31"/>
  <c r="AE68" i="31"/>
  <c r="AF68" i="31" s="1"/>
  <c r="P34" i="31"/>
  <c r="O75" i="31"/>
  <c r="P75" i="31" s="1"/>
  <c r="S48" i="31"/>
  <c r="O69" i="31"/>
  <c r="P69" i="31" s="1"/>
  <c r="O26" i="31"/>
  <c r="I7" i="31"/>
  <c r="P16" i="31"/>
  <c r="O66" i="31" s="1"/>
  <c r="P66" i="31" s="1"/>
  <c r="D18" i="31"/>
  <c r="D42" i="31" s="1"/>
  <c r="AE25" i="31"/>
  <c r="AE26" i="31"/>
  <c r="P27" i="31"/>
  <c r="Q34" i="31"/>
  <c r="AJ37" i="31"/>
  <c r="P42" i="31"/>
  <c r="P49" i="29"/>
  <c r="S33" i="29"/>
  <c r="Z7" i="29"/>
  <c r="AB7" i="29" s="1"/>
  <c r="Q49" i="29"/>
  <c r="R33" i="29"/>
  <c r="I6" i="29"/>
  <c r="E33" i="29" s="1"/>
  <c r="T33" i="29"/>
  <c r="E35" i="29"/>
  <c r="L8" i="29"/>
  <c r="C18" i="29"/>
  <c r="H33" i="29"/>
  <c r="G35" i="29"/>
  <c r="D18" i="29"/>
  <c r="F19" i="29"/>
  <c r="F43" i="29" s="1"/>
  <c r="E43" i="29"/>
  <c r="F48" i="29"/>
  <c r="D34" i="29"/>
  <c r="G43" i="29"/>
  <c r="G49" i="29"/>
  <c r="C28" i="29"/>
  <c r="E18" i="29"/>
  <c r="E42" i="29" s="1"/>
  <c r="R49" i="29"/>
  <c r="AH49" i="29"/>
  <c r="F28" i="29"/>
  <c r="F49" i="29" s="1"/>
  <c r="F33" i="29"/>
  <c r="L9" i="29"/>
  <c r="G33" i="29"/>
  <c r="L6" i="29"/>
  <c r="L7" i="29"/>
  <c r="AF16" i="29"/>
  <c r="AK15" i="29" s="1"/>
  <c r="D27" i="29"/>
  <c r="D48" i="29" s="1"/>
  <c r="C27" i="29"/>
  <c r="E27" i="29"/>
  <c r="E48" i="29" s="1"/>
  <c r="H48" i="29"/>
  <c r="Q26" i="29"/>
  <c r="Q47" i="29" s="1"/>
  <c r="T47" i="29"/>
  <c r="P47" i="29"/>
  <c r="S47" i="29"/>
  <c r="AG49" i="29"/>
  <c r="H34" i="29"/>
  <c r="C6" i="29"/>
  <c r="AE11" i="29"/>
  <c r="Q34" i="29"/>
  <c r="AI36" i="29"/>
  <c r="D42" i="29"/>
  <c r="AE68" i="29"/>
  <c r="AF68" i="29" s="1"/>
  <c r="P43" i="29"/>
  <c r="T37" i="29"/>
  <c r="F42" i="29"/>
  <c r="AJ43" i="29"/>
  <c r="AE75" i="29"/>
  <c r="AF75" i="29" s="1"/>
  <c r="AJ40" i="29"/>
  <c r="AI40" i="29"/>
  <c r="O67" i="29"/>
  <c r="P67" i="29" s="1"/>
  <c r="R41" i="29"/>
  <c r="O75" i="29"/>
  <c r="P75" i="29" s="1"/>
  <c r="AG34" i="29"/>
  <c r="S48" i="29"/>
  <c r="AI48" i="29"/>
  <c r="E36" i="29"/>
  <c r="D19" i="29"/>
  <c r="D43" i="29" s="1"/>
  <c r="O76" i="29"/>
  <c r="P76" i="29" s="1"/>
  <c r="P33" i="29"/>
  <c r="F34" i="29"/>
  <c r="S36" i="29"/>
  <c r="AH40" i="29"/>
  <c r="Q41" i="29"/>
  <c r="Q43" i="29"/>
  <c r="T43" i="29"/>
  <c r="R35" i="29"/>
  <c r="AI42" i="29"/>
  <c r="Q48" i="29"/>
  <c r="AJ49" i="29"/>
  <c r="O69" i="29"/>
  <c r="P69" i="29" s="1"/>
  <c r="G34" i="29"/>
  <c r="H42" i="29"/>
  <c r="O68" i="29"/>
  <c r="P68" i="29" s="1"/>
  <c r="AE69" i="29"/>
  <c r="AF69" i="29" s="1"/>
  <c r="AF33" i="29"/>
  <c r="AH35" i="29"/>
  <c r="AJ37" i="29"/>
  <c r="S42" i="29"/>
  <c r="T49" i="29"/>
  <c r="D48" i="28"/>
  <c r="E48" i="28"/>
  <c r="F48" i="28"/>
  <c r="H48" i="28"/>
  <c r="G34" i="28"/>
  <c r="AJ37" i="28"/>
  <c r="D49" i="28"/>
  <c r="D43" i="28"/>
  <c r="L19" i="28"/>
  <c r="F43" i="28"/>
  <c r="G43" i="28"/>
  <c r="F37" i="28"/>
  <c r="D37" i="28"/>
  <c r="G37" i="28"/>
  <c r="E35" i="28"/>
  <c r="L9" i="28"/>
  <c r="AH45" i="28"/>
  <c r="L7" i="28"/>
  <c r="AG17" i="28"/>
  <c r="AG41" i="28" s="1"/>
  <c r="C17" i="28"/>
  <c r="C20" i="28" s="1"/>
  <c r="AF39" i="28"/>
  <c r="L16" i="28"/>
  <c r="O67" i="28"/>
  <c r="P67" i="28" s="1"/>
  <c r="S41" i="28"/>
  <c r="K17" i="28"/>
  <c r="L17" i="28" s="1"/>
  <c r="T87" i="28"/>
  <c r="U102" i="28" s="1"/>
  <c r="R41" i="28"/>
  <c r="T41" i="28"/>
  <c r="Q41" i="28"/>
  <c r="P41" i="28"/>
  <c r="I17" i="28"/>
  <c r="T62" i="28"/>
  <c r="U62" i="28" s="1"/>
  <c r="T37" i="28"/>
  <c r="R35" i="28"/>
  <c r="T60" i="28"/>
  <c r="U60" i="28" s="1"/>
  <c r="T58" i="28"/>
  <c r="S36" i="28"/>
  <c r="F36" i="28"/>
  <c r="P33" i="28"/>
  <c r="E36" i="28"/>
  <c r="H42" i="28"/>
  <c r="O69" i="28"/>
  <c r="P69" i="28" s="1"/>
  <c r="T43" i="28"/>
  <c r="AE72" i="28"/>
  <c r="O73" i="28"/>
  <c r="F49" i="28"/>
  <c r="AJ45" i="28"/>
  <c r="E49" i="28"/>
  <c r="C11" i="28"/>
  <c r="AJ90" i="28"/>
  <c r="AK105" i="28" s="1"/>
  <c r="AE65" i="28"/>
  <c r="AJ89" i="28"/>
  <c r="AK104" i="28" s="1"/>
  <c r="AH39" i="28"/>
  <c r="AG39" i="28"/>
  <c r="AJ41" i="28"/>
  <c r="AI41" i="28"/>
  <c r="E42" i="28"/>
  <c r="L18" i="28"/>
  <c r="AF33" i="28"/>
  <c r="AG34" i="28"/>
  <c r="AI39" i="28"/>
  <c r="F42" i="28"/>
  <c r="Q46" i="28"/>
  <c r="AI48" i="28"/>
  <c r="O76" i="28"/>
  <c r="P76" i="28" s="1"/>
  <c r="Q34" i="28"/>
  <c r="D8" i="28"/>
  <c r="D35" i="28" s="1"/>
  <c r="AH35" i="28"/>
  <c r="L15" i="28"/>
  <c r="AE75" i="28"/>
  <c r="AF75" i="28" s="1"/>
  <c r="T49" i="28"/>
  <c r="G33" i="28"/>
  <c r="AJ39" i="28"/>
  <c r="Q47" i="28"/>
  <c r="AE66" i="28"/>
  <c r="AF66" i="28" s="1"/>
  <c r="AJ86" i="28"/>
  <c r="AK101" i="28" s="1"/>
  <c r="AG40" i="28"/>
  <c r="AJ40" i="28"/>
  <c r="I25" i="28"/>
  <c r="F46" i="28" s="1"/>
  <c r="AJ46" i="28"/>
  <c r="L8" i="28"/>
  <c r="H36" i="28"/>
  <c r="AI36" i="28"/>
  <c r="L10" i="28"/>
  <c r="D16" i="28"/>
  <c r="AF40" i="28"/>
  <c r="AE68" i="28"/>
  <c r="AF68" i="28" s="1"/>
  <c r="AI42" i="28"/>
  <c r="AE20" i="28"/>
  <c r="AJ62" i="28" s="1"/>
  <c r="AK62" i="28" s="1"/>
  <c r="P47" i="28"/>
  <c r="G49" i="28"/>
  <c r="AE76" i="28"/>
  <c r="AF76" i="28" s="1"/>
  <c r="H33" i="28"/>
  <c r="G35" i="28"/>
  <c r="AF35" i="28"/>
  <c r="Q40" i="28"/>
  <c r="AH40" i="28"/>
  <c r="S42" i="28"/>
  <c r="AJ43" i="28"/>
  <c r="AI46" i="28"/>
  <c r="AJ49" i="28"/>
  <c r="T59" i="28"/>
  <c r="U59" i="28" s="1"/>
  <c r="T61" i="28"/>
  <c r="U61" i="28" s="1"/>
  <c r="T90" i="28"/>
  <c r="U105" i="28" s="1"/>
  <c r="T86" i="28"/>
  <c r="U101" i="28" s="1"/>
  <c r="O66" i="28"/>
  <c r="P66" i="28" s="1"/>
  <c r="T95" i="28"/>
  <c r="O75" i="28"/>
  <c r="P75" i="28" s="1"/>
  <c r="P39" i="28"/>
  <c r="T39" i="28"/>
  <c r="S40" i="28"/>
  <c r="AJ87" i="28"/>
  <c r="AK102" i="28" s="1"/>
  <c r="T88" i="28"/>
  <c r="U103" i="28" s="1"/>
  <c r="T89" i="28"/>
  <c r="U104" i="28" s="1"/>
  <c r="T94" i="28"/>
  <c r="AE69" i="28"/>
  <c r="AF69" i="28" s="1"/>
  <c r="I15" i="28"/>
  <c r="G39" i="28" s="1"/>
  <c r="I16" i="28"/>
  <c r="O68" i="28"/>
  <c r="P68" i="28" s="1"/>
  <c r="Q39" i="28"/>
  <c r="P40" i="28"/>
  <c r="T40" i="28"/>
  <c r="S48" i="28"/>
  <c r="O65" i="28"/>
  <c r="AH25" i="24"/>
  <c r="AF40" i="24"/>
  <c r="AG40" i="24"/>
  <c r="AH15" i="24"/>
  <c r="AH18" i="24"/>
  <c r="AH27" i="24" s="1"/>
  <c r="AG48" i="24" s="1"/>
  <c r="U18" i="24"/>
  <c r="U27" i="24" s="1"/>
  <c r="U28" i="24"/>
  <c r="S47" i="25"/>
  <c r="P47" i="25"/>
  <c r="Z29" i="25"/>
  <c r="T47" i="25"/>
  <c r="Q41" i="25"/>
  <c r="P41" i="25"/>
  <c r="T41" i="25"/>
  <c r="S41" i="25"/>
  <c r="AF46" i="25"/>
  <c r="AJ46" i="25"/>
  <c r="AI46" i="25"/>
  <c r="AK16" i="25"/>
  <c r="U24" i="25"/>
  <c r="AA16" i="25"/>
  <c r="F36" i="25"/>
  <c r="E37" i="25"/>
  <c r="R47" i="24"/>
  <c r="AE40" i="24"/>
  <c r="AE46" i="24"/>
  <c r="AC16" i="24"/>
  <c r="AD40" i="24" s="1"/>
  <c r="AC25" i="24"/>
  <c r="P33" i="24"/>
  <c r="H47" i="24"/>
  <c r="L8" i="24"/>
  <c r="L9" i="24"/>
  <c r="G36" i="24" s="1"/>
  <c r="D7" i="25"/>
  <c r="D34" i="25" s="1"/>
  <c r="AF37" i="25"/>
  <c r="G37" i="25"/>
  <c r="Q47" i="25"/>
  <c r="R41" i="25"/>
  <c r="AE73" i="25"/>
  <c r="AF73" i="25" s="1"/>
  <c r="AF39" i="25"/>
  <c r="AJ37" i="25"/>
  <c r="D37" i="25"/>
  <c r="F37" i="25"/>
  <c r="D35" i="25"/>
  <c r="F34" i="25"/>
  <c r="L10" i="25"/>
  <c r="Q34" i="25"/>
  <c r="E35" i="25"/>
  <c r="G35" i="25"/>
  <c r="H35" i="25"/>
  <c r="L8" i="25"/>
  <c r="G33" i="25"/>
  <c r="L9" i="25"/>
  <c r="H33" i="25"/>
  <c r="L7" i="25"/>
  <c r="O69" i="25"/>
  <c r="P69" i="25" s="1"/>
  <c r="R43" i="25"/>
  <c r="K19" i="25"/>
  <c r="Q43" i="25"/>
  <c r="I19" i="25"/>
  <c r="G43" i="25" s="1"/>
  <c r="S43" i="25"/>
  <c r="P43" i="25"/>
  <c r="T43" i="25"/>
  <c r="AI43" i="25"/>
  <c r="AH43" i="25"/>
  <c r="T59" i="25"/>
  <c r="U59" i="25" s="1"/>
  <c r="E15" i="25"/>
  <c r="AE72" i="25"/>
  <c r="AJ45" i="25"/>
  <c r="AF45" i="25"/>
  <c r="AI45" i="25"/>
  <c r="R47" i="25"/>
  <c r="AF33" i="25"/>
  <c r="R35" i="25"/>
  <c r="AF43" i="25"/>
  <c r="O74" i="25"/>
  <c r="P74" i="25" s="1"/>
  <c r="C11" i="25"/>
  <c r="AJ42" i="25"/>
  <c r="AF42" i="25"/>
  <c r="AI42" i="25"/>
  <c r="AE68" i="25"/>
  <c r="AF68" i="25" s="1"/>
  <c r="AG34" i="25"/>
  <c r="H36" i="25"/>
  <c r="T62" i="25"/>
  <c r="U62" i="25" s="1"/>
  <c r="T37" i="25"/>
  <c r="AI39" i="25"/>
  <c r="AE65" i="25"/>
  <c r="AH39" i="25"/>
  <c r="O67" i="25"/>
  <c r="P67" i="25" s="1"/>
  <c r="AG39" i="25"/>
  <c r="AG43" i="25"/>
  <c r="AE69" i="25"/>
  <c r="AF69" i="25" s="1"/>
  <c r="O25" i="25"/>
  <c r="O29" i="25" s="1"/>
  <c r="T74" i="25" s="1"/>
  <c r="U74" i="25" s="1"/>
  <c r="Z24" i="25"/>
  <c r="AA25" i="25" s="1"/>
  <c r="P33" i="25"/>
  <c r="H34" i="25"/>
  <c r="T60" i="25"/>
  <c r="U60" i="25" s="1"/>
  <c r="E36" i="25"/>
  <c r="AI36" i="25"/>
  <c r="AJ39" i="25"/>
  <c r="AG42" i="25"/>
  <c r="AJ43" i="25"/>
  <c r="AG45" i="25"/>
  <c r="F33" i="25"/>
  <c r="AH35" i="25"/>
  <c r="T61" i="25"/>
  <c r="U61" i="25" s="1"/>
  <c r="S36" i="25"/>
  <c r="AH46" i="25"/>
  <c r="AH28" i="24"/>
  <c r="R42" i="24"/>
  <c r="T43" i="24"/>
  <c r="R43" i="24"/>
  <c r="L7" i="24"/>
  <c r="T58" i="24"/>
  <c r="U58" i="24" s="1"/>
  <c r="K16" i="24"/>
  <c r="R40" i="24"/>
  <c r="U25" i="24"/>
  <c r="S46" i="24" s="1"/>
  <c r="P40" i="24"/>
  <c r="I16" i="24"/>
  <c r="G40" i="24" s="1"/>
  <c r="T40" i="24"/>
  <c r="S40" i="24"/>
  <c r="U15" i="24"/>
  <c r="AD42" i="24"/>
  <c r="AE42" i="24"/>
  <c r="AC42" i="24"/>
  <c r="K18" i="24"/>
  <c r="I18" i="24"/>
  <c r="F42" i="24" s="1"/>
  <c r="AE48" i="24"/>
  <c r="E33" i="24"/>
  <c r="D34" i="24"/>
  <c r="G34" i="24"/>
  <c r="G35" i="24"/>
  <c r="T60" i="24"/>
  <c r="U60" i="24" s="1"/>
  <c r="Q40" i="24"/>
  <c r="H33" i="24"/>
  <c r="F36" i="24"/>
  <c r="AF42" i="24"/>
  <c r="F33" i="24"/>
  <c r="H34" i="24"/>
  <c r="H35" i="24"/>
  <c r="E37" i="24"/>
  <c r="E47" i="24"/>
  <c r="G33" i="24"/>
  <c r="D35" i="24"/>
  <c r="E35" i="24"/>
  <c r="G37" i="24"/>
  <c r="T67" i="24"/>
  <c r="U67" i="24" s="1"/>
  <c r="C11" i="24"/>
  <c r="AC33" i="24"/>
  <c r="AD34" i="24"/>
  <c r="Q34" i="24"/>
  <c r="T59" i="24"/>
  <c r="U59" i="24" s="1"/>
  <c r="T62" i="24"/>
  <c r="U62" i="24" s="1"/>
  <c r="T61" i="24"/>
  <c r="U61" i="24" s="1"/>
  <c r="T37" i="24"/>
  <c r="R35" i="24"/>
  <c r="E34" i="24"/>
  <c r="D33" i="24"/>
  <c r="E36" i="24"/>
  <c r="H36" i="24"/>
  <c r="AG37" i="24"/>
  <c r="AB74" i="24"/>
  <c r="AC74" i="24" s="1"/>
  <c r="AE47" i="24"/>
  <c r="F35" i="24"/>
  <c r="AB67" i="24"/>
  <c r="AC67" i="24" s="1"/>
  <c r="T68" i="24"/>
  <c r="U68" i="24" s="1"/>
  <c r="AE41" i="24"/>
  <c r="U74" i="24"/>
  <c r="C29" i="24"/>
  <c r="F34" i="24"/>
  <c r="S36" i="24"/>
  <c r="S42" i="24"/>
  <c r="AF48" i="24"/>
  <c r="O68" i="24"/>
  <c r="P68" i="24" s="1"/>
  <c r="AB73" i="24"/>
  <c r="AC73" i="24" s="1"/>
  <c r="AF36" i="24"/>
  <c r="C20" i="24"/>
  <c r="T66" i="24"/>
  <c r="U66" i="24" s="1"/>
  <c r="O66" i="24"/>
  <c r="P66" i="24" s="1"/>
  <c r="E41" i="24"/>
  <c r="AE35" i="24"/>
  <c r="G41" i="24"/>
  <c r="G47" i="24"/>
  <c r="O74" i="24"/>
  <c r="P74" i="24" s="1"/>
  <c r="R41" i="24"/>
  <c r="O67" i="24"/>
  <c r="P67" i="24" s="1"/>
  <c r="R46" i="31" l="1"/>
  <c r="S46" i="31"/>
  <c r="O25" i="31"/>
  <c r="C25" i="31" s="1"/>
  <c r="T46" i="31"/>
  <c r="R47" i="31"/>
  <c r="AH46" i="31"/>
  <c r="Z25" i="31"/>
  <c r="AB25" i="31" s="1"/>
  <c r="I25" i="31"/>
  <c r="AJ46" i="31"/>
  <c r="AI46" i="31"/>
  <c r="K25" i="31"/>
  <c r="Q40" i="31"/>
  <c r="AJ88" i="31"/>
  <c r="AK103" i="31" s="1"/>
  <c r="AJ89" i="31"/>
  <c r="AK104" i="31" s="1"/>
  <c r="AJ90" i="31"/>
  <c r="AK105" i="31" s="1"/>
  <c r="D34" i="31"/>
  <c r="H34" i="31"/>
  <c r="F34" i="31"/>
  <c r="R49" i="31"/>
  <c r="F28" i="31"/>
  <c r="F49" i="31" s="1"/>
  <c r="AF46" i="31"/>
  <c r="C26" i="31"/>
  <c r="T49" i="31"/>
  <c r="AG47" i="31"/>
  <c r="Q49" i="31"/>
  <c r="E28" i="31"/>
  <c r="E49" i="31" s="1"/>
  <c r="AI48" i="31"/>
  <c r="AE73" i="31"/>
  <c r="AF73" i="31" s="1"/>
  <c r="L7" i="31"/>
  <c r="P48" i="31"/>
  <c r="D27" i="31"/>
  <c r="D48" i="31" s="1"/>
  <c r="Q47" i="31"/>
  <c r="E26" i="31"/>
  <c r="E47" i="31" s="1"/>
  <c r="O76" i="31"/>
  <c r="P76" i="31" s="1"/>
  <c r="G34" i="31"/>
  <c r="L8" i="31"/>
  <c r="AE75" i="31"/>
  <c r="AF75" i="31" s="1"/>
  <c r="E27" i="31"/>
  <c r="E48" i="31" s="1"/>
  <c r="AE70" i="31"/>
  <c r="AF65" i="31"/>
  <c r="D16" i="31"/>
  <c r="P25" i="31"/>
  <c r="U24" i="31" s="1"/>
  <c r="P40" i="31"/>
  <c r="G33" i="31"/>
  <c r="O74" i="31"/>
  <c r="P74" i="31" s="1"/>
  <c r="AH47" i="31"/>
  <c r="AF49" i="31"/>
  <c r="D28" i="31"/>
  <c r="D49" i="31" s="1"/>
  <c r="L10" i="31"/>
  <c r="AE20" i="31"/>
  <c r="E28" i="29"/>
  <c r="E49" i="29" s="1"/>
  <c r="H37" i="29"/>
  <c r="Z26" i="29"/>
  <c r="AB26" i="29" s="1"/>
  <c r="AJ47" i="29"/>
  <c r="K26" i="29"/>
  <c r="D33" i="29"/>
  <c r="F35" i="29"/>
  <c r="G36" i="29"/>
  <c r="R46" i="29"/>
  <c r="R47" i="29"/>
  <c r="AI47" i="29"/>
  <c r="AF47" i="29"/>
  <c r="I26" i="29"/>
  <c r="E34" i="29"/>
  <c r="O74" i="29"/>
  <c r="P74" i="29" s="1"/>
  <c r="AH46" i="29"/>
  <c r="D28" i="29"/>
  <c r="D49" i="29" s="1"/>
  <c r="AF49" i="29"/>
  <c r="C11" i="29"/>
  <c r="AE76" i="29"/>
  <c r="AF76" i="29" s="1"/>
  <c r="H46" i="28"/>
  <c r="AF45" i="28"/>
  <c r="AI45" i="28"/>
  <c r="AG45" i="28"/>
  <c r="G36" i="28"/>
  <c r="E17" i="28"/>
  <c r="E41" i="28" s="1"/>
  <c r="AE67" i="28"/>
  <c r="AF67" i="28" s="1"/>
  <c r="E34" i="28"/>
  <c r="AH41" i="28"/>
  <c r="G42" i="28"/>
  <c r="AJ88" i="28"/>
  <c r="AK103" i="28" s="1"/>
  <c r="AJ59" i="28"/>
  <c r="AK59" i="28" s="1"/>
  <c r="H60" i="28"/>
  <c r="I60" i="28" s="1"/>
  <c r="H59" i="28"/>
  <c r="I59" i="28" s="1"/>
  <c r="AJ60" i="28"/>
  <c r="AK60" i="28" s="1"/>
  <c r="AG26" i="28"/>
  <c r="E26" i="28" s="1"/>
  <c r="H61" i="28"/>
  <c r="I61" i="28" s="1"/>
  <c r="AI47" i="28"/>
  <c r="AJ47" i="28"/>
  <c r="AJ95" i="28"/>
  <c r="AL104" i="28" s="1"/>
  <c r="AJ92" i="28"/>
  <c r="AL101" i="28" s="1"/>
  <c r="AJ96" i="28"/>
  <c r="AL105" i="28" s="1"/>
  <c r="O70" i="28"/>
  <c r="P65" i="28"/>
  <c r="C66" i="28"/>
  <c r="D66" i="28" s="1"/>
  <c r="H40" i="28"/>
  <c r="E40" i="28"/>
  <c r="J86" i="28"/>
  <c r="K101" i="28" s="1"/>
  <c r="D25" i="28"/>
  <c r="D46" i="28" s="1"/>
  <c r="AF46" i="28"/>
  <c r="AJ93" i="28"/>
  <c r="AL102" i="28" s="1"/>
  <c r="AF65" i="28"/>
  <c r="AF72" i="28"/>
  <c r="G41" i="28"/>
  <c r="G40" i="28"/>
  <c r="D39" i="28"/>
  <c r="C65" i="28"/>
  <c r="E39" i="28"/>
  <c r="V104" i="28"/>
  <c r="Q45" i="28"/>
  <c r="I24" i="28"/>
  <c r="T45" i="28"/>
  <c r="P45" i="28"/>
  <c r="S45" i="28"/>
  <c r="K24" i="28"/>
  <c r="O72" i="28"/>
  <c r="R45" i="28"/>
  <c r="T93" i="28"/>
  <c r="V102" i="28" s="1"/>
  <c r="AE73" i="28"/>
  <c r="AF73" i="28" s="1"/>
  <c r="H43" i="28"/>
  <c r="J89" i="28"/>
  <c r="K104" i="28" s="1"/>
  <c r="V103" i="28"/>
  <c r="AJ58" i="28"/>
  <c r="D40" i="28"/>
  <c r="H62" i="28"/>
  <c r="I62" i="28" s="1"/>
  <c r="H37" i="28"/>
  <c r="F35" i="28"/>
  <c r="J87" i="28"/>
  <c r="K102" i="28" s="1"/>
  <c r="D33" i="28"/>
  <c r="AF41" i="28"/>
  <c r="D17" i="28"/>
  <c r="P73" i="28"/>
  <c r="C68" i="28"/>
  <c r="D68" i="28" s="1"/>
  <c r="J90" i="28"/>
  <c r="K105" i="28" s="1"/>
  <c r="H41" i="28"/>
  <c r="O29" i="28"/>
  <c r="T74" i="28" s="1"/>
  <c r="U74" i="28" s="1"/>
  <c r="C25" i="28"/>
  <c r="C69" i="28"/>
  <c r="D69" i="28" s="1"/>
  <c r="T92" i="28"/>
  <c r="V101" i="28" s="1"/>
  <c r="T96" i="28"/>
  <c r="V105" i="28" s="1"/>
  <c r="C26" i="28"/>
  <c r="AE29" i="28"/>
  <c r="F40" i="28"/>
  <c r="AG46" i="28"/>
  <c r="AJ61" i="28"/>
  <c r="AK61" i="28" s="1"/>
  <c r="F39" i="28"/>
  <c r="T63" i="28"/>
  <c r="U58" i="28"/>
  <c r="H39" i="28"/>
  <c r="H58" i="28"/>
  <c r="K26" i="28"/>
  <c r="O74" i="28"/>
  <c r="P74" i="28" s="1"/>
  <c r="T47" i="28"/>
  <c r="I26" i="28"/>
  <c r="S47" i="28"/>
  <c r="R47" i="28"/>
  <c r="G46" i="28"/>
  <c r="AB66" i="24"/>
  <c r="AC66" i="24" s="1"/>
  <c r="AE39" i="24"/>
  <c r="AH24" i="24"/>
  <c r="AG94" i="24" s="1"/>
  <c r="AD15" i="24"/>
  <c r="AG39" i="24"/>
  <c r="AF39" i="24"/>
  <c r="AC39" i="24"/>
  <c r="AB65" i="24"/>
  <c r="AC65" i="24" s="1"/>
  <c r="AF46" i="24"/>
  <c r="AG46" i="24"/>
  <c r="AB68" i="24"/>
  <c r="AC68" i="24" s="1"/>
  <c r="AG42" i="24"/>
  <c r="O65" i="24"/>
  <c r="P65" i="24" s="1"/>
  <c r="U24" i="24"/>
  <c r="O69" i="24"/>
  <c r="P69" i="24" s="1"/>
  <c r="AG46" i="25"/>
  <c r="AI40" i="25"/>
  <c r="AH40" i="25"/>
  <c r="AJ40" i="25"/>
  <c r="C25" i="25"/>
  <c r="T67" i="25"/>
  <c r="U67" i="25" s="1"/>
  <c r="T69" i="25"/>
  <c r="U69" i="25" s="1"/>
  <c r="H37" i="24"/>
  <c r="AC46" i="24"/>
  <c r="D25" i="24"/>
  <c r="AD46" i="24"/>
  <c r="AC40" i="24"/>
  <c r="D16" i="24"/>
  <c r="D40" i="24" s="1"/>
  <c r="F43" i="25"/>
  <c r="E43" i="25"/>
  <c r="D43" i="25"/>
  <c r="F35" i="25"/>
  <c r="G36" i="25"/>
  <c r="D33" i="25"/>
  <c r="H37" i="25"/>
  <c r="E34" i="25"/>
  <c r="O72" i="25"/>
  <c r="R45" i="25"/>
  <c r="I24" i="25"/>
  <c r="Q45" i="25"/>
  <c r="T45" i="25"/>
  <c r="T72" i="25"/>
  <c r="S45" i="25"/>
  <c r="K24" i="25"/>
  <c r="P45" i="25"/>
  <c r="U58" i="25"/>
  <c r="T63" i="25"/>
  <c r="T86" i="25"/>
  <c r="U101" i="25" s="1"/>
  <c r="Q40" i="25"/>
  <c r="O66" i="25"/>
  <c r="P66" i="25" s="1"/>
  <c r="T40" i="25"/>
  <c r="P40" i="25"/>
  <c r="S40" i="25"/>
  <c r="K16" i="25"/>
  <c r="R40" i="25"/>
  <c r="I16" i="25"/>
  <c r="T66" i="25"/>
  <c r="U66" i="25" s="1"/>
  <c r="AH48" i="25"/>
  <c r="AG48" i="25"/>
  <c r="AE75" i="25"/>
  <c r="AF75" i="25" s="1"/>
  <c r="AI48" i="25"/>
  <c r="AJ48" i="25"/>
  <c r="T76" i="25"/>
  <c r="U76" i="25" s="1"/>
  <c r="O76" i="25"/>
  <c r="P76" i="25" s="1"/>
  <c r="R49" i="25"/>
  <c r="Q49" i="25"/>
  <c r="P49" i="25"/>
  <c r="T49" i="25"/>
  <c r="K28" i="25"/>
  <c r="S49" i="25"/>
  <c r="I28" i="25"/>
  <c r="AF72" i="25"/>
  <c r="AF48" i="25"/>
  <c r="AE76" i="25"/>
  <c r="AF76" i="25" s="1"/>
  <c r="AJ49" i="25"/>
  <c r="AF49" i="25"/>
  <c r="AI49" i="25"/>
  <c r="AG49" i="25"/>
  <c r="AH49" i="25"/>
  <c r="O75" i="25"/>
  <c r="P75" i="25" s="1"/>
  <c r="T75" i="25"/>
  <c r="U75" i="25" s="1"/>
  <c r="T48" i="25"/>
  <c r="P48" i="25"/>
  <c r="K27" i="25"/>
  <c r="S48" i="25"/>
  <c r="I27" i="25"/>
  <c r="Q48" i="25"/>
  <c r="R48" i="25"/>
  <c r="S42" i="25"/>
  <c r="I18" i="25"/>
  <c r="R42" i="25"/>
  <c r="O68" i="25"/>
  <c r="P68" i="25" s="1"/>
  <c r="P42" i="25"/>
  <c r="T42" i="25"/>
  <c r="K18" i="25"/>
  <c r="T68" i="25"/>
  <c r="U68" i="25" s="1"/>
  <c r="Q42" i="25"/>
  <c r="T90" i="25"/>
  <c r="U105" i="25" s="1"/>
  <c r="T88" i="25"/>
  <c r="U103" i="25" s="1"/>
  <c r="T87" i="25"/>
  <c r="U102" i="25" s="1"/>
  <c r="R39" i="25"/>
  <c r="I15" i="25"/>
  <c r="T89" i="25"/>
  <c r="U104" i="25" s="1"/>
  <c r="O65" i="25"/>
  <c r="Q39" i="25"/>
  <c r="S39" i="25"/>
  <c r="T65" i="25"/>
  <c r="P39" i="25"/>
  <c r="K15" i="25"/>
  <c r="L19" i="25" s="1"/>
  <c r="T39" i="25"/>
  <c r="AF65" i="25"/>
  <c r="T94" i="25"/>
  <c r="T69" i="24"/>
  <c r="U69" i="24" s="1"/>
  <c r="F40" i="24"/>
  <c r="P39" i="24"/>
  <c r="H40" i="24"/>
  <c r="S43" i="24"/>
  <c r="Q43" i="24"/>
  <c r="P43" i="24"/>
  <c r="I28" i="24"/>
  <c r="T65" i="24"/>
  <c r="T70" i="24" s="1"/>
  <c r="T42" i="24"/>
  <c r="K27" i="24"/>
  <c r="P42" i="24"/>
  <c r="Q42" i="24"/>
  <c r="H42" i="24"/>
  <c r="AD48" i="24"/>
  <c r="AB75" i="24"/>
  <c r="AC75" i="24" s="1"/>
  <c r="AC48" i="24"/>
  <c r="H58" i="24"/>
  <c r="AG61" i="24"/>
  <c r="AH61" i="24" s="1"/>
  <c r="AG43" i="24"/>
  <c r="E42" i="24"/>
  <c r="D42" i="24"/>
  <c r="P46" i="24"/>
  <c r="O73" i="24"/>
  <c r="P73" i="24" s="1"/>
  <c r="T73" i="24"/>
  <c r="U73" i="24" s="1"/>
  <c r="AE49" i="24"/>
  <c r="AC49" i="24"/>
  <c r="AG49" i="24"/>
  <c r="AB76" i="24"/>
  <c r="AC76" i="24" s="1"/>
  <c r="AG95" i="24"/>
  <c r="AF49" i="24"/>
  <c r="AD49" i="24"/>
  <c r="K25" i="24"/>
  <c r="R46" i="24"/>
  <c r="Q46" i="24"/>
  <c r="I25" i="24"/>
  <c r="D46" i="24" s="1"/>
  <c r="T46" i="24"/>
  <c r="T90" i="24"/>
  <c r="U105" i="24" s="1"/>
  <c r="Q39" i="24"/>
  <c r="K15" i="24"/>
  <c r="T89" i="24"/>
  <c r="U104" i="24" s="1"/>
  <c r="T39" i="24"/>
  <c r="I15" i="24"/>
  <c r="T87" i="24"/>
  <c r="U102" i="24" s="1"/>
  <c r="R39" i="24"/>
  <c r="T88" i="24"/>
  <c r="U103" i="24" s="1"/>
  <c r="S39" i="24"/>
  <c r="T86" i="24"/>
  <c r="U101" i="24" s="1"/>
  <c r="AG88" i="24"/>
  <c r="AH103" i="24" s="1"/>
  <c r="AD43" i="24"/>
  <c r="AF43" i="24"/>
  <c r="AG89" i="24"/>
  <c r="AH104" i="24" s="1"/>
  <c r="I19" i="24"/>
  <c r="AC43" i="24"/>
  <c r="K19" i="24"/>
  <c r="AE43" i="24"/>
  <c r="AG90" i="24"/>
  <c r="AH105" i="24" s="1"/>
  <c r="AB69" i="24"/>
  <c r="AC69" i="24" s="1"/>
  <c r="AG87" i="24"/>
  <c r="AH102" i="24" s="1"/>
  <c r="AG86" i="24"/>
  <c r="AH101" i="24" s="1"/>
  <c r="AG65" i="24"/>
  <c r="AH65" i="24" s="1"/>
  <c r="H62" i="24"/>
  <c r="I62" i="24" s="1"/>
  <c r="AG60" i="24"/>
  <c r="AH60" i="24" s="1"/>
  <c r="AG73" i="24"/>
  <c r="AH73" i="24" s="1"/>
  <c r="H61" i="24"/>
  <c r="I61" i="24" s="1"/>
  <c r="AG67" i="24"/>
  <c r="AH67" i="24" s="1"/>
  <c r="H59" i="24"/>
  <c r="I59" i="24" s="1"/>
  <c r="AG58" i="24"/>
  <c r="AH58" i="24" s="1"/>
  <c r="AG66" i="24"/>
  <c r="AH66" i="24" s="1"/>
  <c r="H60" i="24"/>
  <c r="I60" i="24" s="1"/>
  <c r="AG69" i="24"/>
  <c r="AH69" i="24" s="1"/>
  <c r="AG76" i="24"/>
  <c r="AH76" i="24" s="1"/>
  <c r="AG74" i="24"/>
  <c r="AH74" i="24" s="1"/>
  <c r="AG59" i="24"/>
  <c r="AH59" i="24" s="1"/>
  <c r="AG75" i="24"/>
  <c r="AH75" i="24" s="1"/>
  <c r="O70" i="24"/>
  <c r="AG68" i="24"/>
  <c r="AH68" i="24" s="1"/>
  <c r="AG62" i="24"/>
  <c r="AH62" i="24" s="1"/>
  <c r="T63" i="24"/>
  <c r="H46" i="31" l="1"/>
  <c r="G46" i="31"/>
  <c r="F46" i="31"/>
  <c r="H37" i="31"/>
  <c r="G36" i="31"/>
  <c r="P46" i="31"/>
  <c r="Q46" i="31"/>
  <c r="D25" i="31"/>
  <c r="D46" i="31" s="1"/>
  <c r="O73" i="31"/>
  <c r="P73" i="31" s="1"/>
  <c r="AF70" i="31"/>
  <c r="AH65" i="31" s="1"/>
  <c r="AG69" i="31"/>
  <c r="AG66" i="31"/>
  <c r="AG68" i="31"/>
  <c r="AG65" i="31"/>
  <c r="AG67" i="31"/>
  <c r="F35" i="31"/>
  <c r="E34" i="31"/>
  <c r="AJ60" i="31"/>
  <c r="AK60" i="31" s="1"/>
  <c r="AJ62" i="31"/>
  <c r="AK62" i="31" s="1"/>
  <c r="AJ58" i="31"/>
  <c r="AJ61" i="31"/>
  <c r="AK61" i="31" s="1"/>
  <c r="AJ59" i="31"/>
  <c r="AK59" i="31" s="1"/>
  <c r="D33" i="31"/>
  <c r="O65" i="31"/>
  <c r="S39" i="31"/>
  <c r="I15" i="31"/>
  <c r="R39" i="31"/>
  <c r="O15" i="31"/>
  <c r="T87" i="31" s="1"/>
  <c r="U102" i="31" s="1"/>
  <c r="Q39" i="31"/>
  <c r="K15" i="31"/>
  <c r="T39" i="31"/>
  <c r="Z15" i="31"/>
  <c r="AB15" i="31" s="1"/>
  <c r="P39" i="31"/>
  <c r="AJ45" i="31"/>
  <c r="AF45" i="31"/>
  <c r="AE72" i="31"/>
  <c r="AI45" i="31"/>
  <c r="AG45" i="31"/>
  <c r="AH45" i="31"/>
  <c r="AE24" i="31"/>
  <c r="AJ94" i="31" s="1"/>
  <c r="AL103" i="31" s="1"/>
  <c r="AJ95" i="31"/>
  <c r="AL104" i="31" s="1"/>
  <c r="D40" i="31"/>
  <c r="O25" i="29"/>
  <c r="S46" i="29"/>
  <c r="T46" i="29"/>
  <c r="D47" i="29"/>
  <c r="G47" i="29"/>
  <c r="H47" i="29"/>
  <c r="K25" i="29"/>
  <c r="AI46" i="29"/>
  <c r="I16" i="29"/>
  <c r="Z16" i="29"/>
  <c r="AB16" i="29" s="1"/>
  <c r="O16" i="29"/>
  <c r="C16" i="29" s="1"/>
  <c r="S40" i="29"/>
  <c r="T40" i="29"/>
  <c r="R40" i="29"/>
  <c r="P16" i="29"/>
  <c r="K16" i="29"/>
  <c r="Z25" i="29"/>
  <c r="AB25" i="29" s="1"/>
  <c r="AE25" i="29"/>
  <c r="AF25" i="29"/>
  <c r="AK24" i="29" s="1"/>
  <c r="I25" i="29"/>
  <c r="G46" i="29" s="1"/>
  <c r="AJ46" i="29"/>
  <c r="AF40" i="29"/>
  <c r="AG40" i="29"/>
  <c r="AE66" i="29"/>
  <c r="AF66" i="29" s="1"/>
  <c r="AE70" i="28"/>
  <c r="AG65" i="28" s="1"/>
  <c r="AE74" i="28"/>
  <c r="AF74" i="28" s="1"/>
  <c r="C29" i="28"/>
  <c r="H66" i="28" s="1"/>
  <c r="I66" i="28" s="1"/>
  <c r="AG47" i="28"/>
  <c r="AJ74" i="28"/>
  <c r="AK74" i="28" s="1"/>
  <c r="AH47" i="28"/>
  <c r="J92" i="28"/>
  <c r="L101" i="28" s="1"/>
  <c r="D41" i="28"/>
  <c r="J88" i="28"/>
  <c r="K103" i="28" s="1"/>
  <c r="L24" i="28"/>
  <c r="L27" i="28"/>
  <c r="L25" i="28"/>
  <c r="L28" i="28"/>
  <c r="H45" i="28"/>
  <c r="E45" i="28"/>
  <c r="G45" i="28"/>
  <c r="F45" i="28"/>
  <c r="J95" i="28"/>
  <c r="L104" i="28" s="1"/>
  <c r="AJ68" i="28"/>
  <c r="AK68" i="28" s="1"/>
  <c r="AJ67" i="28"/>
  <c r="AK67" i="28" s="1"/>
  <c r="AJ72" i="28"/>
  <c r="AJ75" i="28"/>
  <c r="AK75" i="28" s="1"/>
  <c r="AJ65" i="28"/>
  <c r="AJ66" i="28"/>
  <c r="AK66" i="28" s="1"/>
  <c r="AJ76" i="28"/>
  <c r="AK76" i="28" s="1"/>
  <c r="AJ69" i="28"/>
  <c r="AK69" i="28" s="1"/>
  <c r="C67" i="28"/>
  <c r="D67" i="28" s="1"/>
  <c r="AJ73" i="28"/>
  <c r="AK73" i="28" s="1"/>
  <c r="G47" i="28"/>
  <c r="H47" i="28"/>
  <c r="U63" i="28"/>
  <c r="V61" i="28"/>
  <c r="V58" i="28"/>
  <c r="V59" i="28"/>
  <c r="V60" i="28"/>
  <c r="V62" i="28"/>
  <c r="T68" i="28"/>
  <c r="U68" i="28" s="1"/>
  <c r="T65" i="28"/>
  <c r="T67" i="28"/>
  <c r="U67" i="28" s="1"/>
  <c r="T69" i="28"/>
  <c r="U69" i="28" s="1"/>
  <c r="T73" i="28"/>
  <c r="U73" i="28" s="1"/>
  <c r="T66" i="28"/>
  <c r="U66" i="28" s="1"/>
  <c r="T75" i="28"/>
  <c r="U75" i="28" s="1"/>
  <c r="T76" i="28"/>
  <c r="U76" i="28" s="1"/>
  <c r="J93" i="28"/>
  <c r="L102" i="28" s="1"/>
  <c r="AJ63" i="28"/>
  <c r="AK58" i="28"/>
  <c r="T72" i="28"/>
  <c r="E47" i="28"/>
  <c r="AF47" i="28"/>
  <c r="D26" i="28"/>
  <c r="D47" i="28" s="1"/>
  <c r="AJ94" i="28"/>
  <c r="AL103" i="28" s="1"/>
  <c r="F41" i="28"/>
  <c r="P70" i="28"/>
  <c r="Q65" i="28"/>
  <c r="Q68" i="28"/>
  <c r="Q66" i="28"/>
  <c r="Q67" i="28"/>
  <c r="Q69" i="28"/>
  <c r="L26" i="28"/>
  <c r="H63" i="28"/>
  <c r="I58" i="28"/>
  <c r="J96" i="28"/>
  <c r="L105" i="28" s="1"/>
  <c r="P72" i="28"/>
  <c r="O77" i="28"/>
  <c r="D65" i="28"/>
  <c r="AG93" i="24"/>
  <c r="AF45" i="24"/>
  <c r="AG45" i="24"/>
  <c r="AD24" i="24"/>
  <c r="AC45" i="24" s="1"/>
  <c r="AE45" i="24"/>
  <c r="AG96" i="24"/>
  <c r="E15" i="24"/>
  <c r="J86" i="24" s="1"/>
  <c r="K101" i="24" s="1"/>
  <c r="AD39" i="24"/>
  <c r="L19" i="24"/>
  <c r="D16" i="25"/>
  <c r="D40" i="25" s="1"/>
  <c r="AG40" i="25"/>
  <c r="AF40" i="25"/>
  <c r="AE66" i="25"/>
  <c r="AF66" i="25" s="1"/>
  <c r="C16" i="25"/>
  <c r="AE17" i="25"/>
  <c r="U65" i="24"/>
  <c r="L27" i="25"/>
  <c r="L18" i="25"/>
  <c r="T70" i="25"/>
  <c r="U65" i="25"/>
  <c r="G49" i="25"/>
  <c r="F49" i="25"/>
  <c r="D49" i="25"/>
  <c r="E49" i="25"/>
  <c r="L24" i="25"/>
  <c r="D42" i="25"/>
  <c r="H42" i="25"/>
  <c r="F42" i="25"/>
  <c r="E42" i="25"/>
  <c r="F40" i="25"/>
  <c r="H40" i="25"/>
  <c r="G40" i="25"/>
  <c r="E45" i="25"/>
  <c r="G45" i="25"/>
  <c r="F45" i="25"/>
  <c r="H45" i="25"/>
  <c r="T46" i="25"/>
  <c r="S46" i="25"/>
  <c r="R46" i="25"/>
  <c r="K25" i="25"/>
  <c r="L25" i="25" s="1"/>
  <c r="I25" i="25"/>
  <c r="P65" i="25"/>
  <c r="O70" i="25"/>
  <c r="T96" i="25"/>
  <c r="V105" i="25" s="1"/>
  <c r="T95" i="25"/>
  <c r="V104" i="25" s="1"/>
  <c r="L15" i="25"/>
  <c r="F39" i="25"/>
  <c r="G39" i="25"/>
  <c r="H39" i="25"/>
  <c r="V103" i="25"/>
  <c r="E39" i="25"/>
  <c r="L28" i="25"/>
  <c r="T92" i="25"/>
  <c r="V101" i="25" s="1"/>
  <c r="U72" i="25"/>
  <c r="E48" i="25"/>
  <c r="D48" i="25"/>
  <c r="H48" i="25"/>
  <c r="F48" i="25"/>
  <c r="L16" i="25"/>
  <c r="U63" i="25"/>
  <c r="W59" i="25" s="1"/>
  <c r="V59" i="25"/>
  <c r="V62" i="25"/>
  <c r="V60" i="25"/>
  <c r="V61" i="25"/>
  <c r="V58" i="25"/>
  <c r="P72" i="25"/>
  <c r="AI105" i="24"/>
  <c r="Q49" i="24"/>
  <c r="P49" i="24"/>
  <c r="S49" i="24"/>
  <c r="R49" i="24"/>
  <c r="T76" i="24"/>
  <c r="U76" i="24" s="1"/>
  <c r="T49" i="24"/>
  <c r="O76" i="24"/>
  <c r="P76" i="24" s="1"/>
  <c r="K28" i="24"/>
  <c r="T48" i="24"/>
  <c r="R48" i="24"/>
  <c r="Q48" i="24"/>
  <c r="P48" i="24"/>
  <c r="I27" i="24"/>
  <c r="S48" i="24"/>
  <c r="O75" i="24"/>
  <c r="P75" i="24" s="1"/>
  <c r="T75" i="24"/>
  <c r="U75" i="24" s="1"/>
  <c r="D49" i="24"/>
  <c r="G49" i="24"/>
  <c r="H46" i="24"/>
  <c r="AB70" i="24"/>
  <c r="AD65" i="24" s="1"/>
  <c r="AI102" i="24"/>
  <c r="AI104" i="24"/>
  <c r="F49" i="24"/>
  <c r="G46" i="24"/>
  <c r="F46" i="24"/>
  <c r="E49" i="24"/>
  <c r="H39" i="24"/>
  <c r="F39" i="24"/>
  <c r="G39" i="24"/>
  <c r="S45" i="24"/>
  <c r="Q45" i="24"/>
  <c r="I24" i="24"/>
  <c r="K24" i="24"/>
  <c r="T92" i="24"/>
  <c r="V101" i="24" s="1"/>
  <c r="T93" i="24"/>
  <c r="V102" i="24" s="1"/>
  <c r="T96" i="24"/>
  <c r="V105" i="24" s="1"/>
  <c r="O72" i="24"/>
  <c r="P45" i="24"/>
  <c r="T45" i="24"/>
  <c r="R45" i="24"/>
  <c r="T72" i="24"/>
  <c r="T94" i="24"/>
  <c r="V103" i="24" s="1"/>
  <c r="T95" i="24"/>
  <c r="V104" i="24" s="1"/>
  <c r="L15" i="24"/>
  <c r="L16" i="24"/>
  <c r="L17" i="24"/>
  <c r="L18" i="24"/>
  <c r="AI103" i="24"/>
  <c r="G43" i="24"/>
  <c r="D43" i="24"/>
  <c r="J87" i="24"/>
  <c r="K102" i="24" s="1"/>
  <c r="J89" i="24"/>
  <c r="K104" i="24" s="1"/>
  <c r="E43" i="24"/>
  <c r="J88" i="24"/>
  <c r="K103" i="24" s="1"/>
  <c r="J90" i="24"/>
  <c r="K105" i="24" s="1"/>
  <c r="F43" i="24"/>
  <c r="H63" i="24"/>
  <c r="I58" i="24"/>
  <c r="U63" i="24"/>
  <c r="W58" i="24" s="1"/>
  <c r="V59" i="24"/>
  <c r="V62" i="24"/>
  <c r="V60" i="24"/>
  <c r="V61" i="24"/>
  <c r="V58" i="24"/>
  <c r="AG63" i="24"/>
  <c r="U70" i="24"/>
  <c r="V67" i="24"/>
  <c r="V66" i="24"/>
  <c r="V65" i="24"/>
  <c r="V68" i="24"/>
  <c r="V69" i="24"/>
  <c r="AG70" i="24"/>
  <c r="P70" i="24"/>
  <c r="R65" i="24" s="1"/>
  <c r="Q66" i="24"/>
  <c r="Q67" i="24"/>
  <c r="Q65" i="24"/>
  <c r="Q68" i="24"/>
  <c r="Q69" i="24"/>
  <c r="AC70" i="24" l="1"/>
  <c r="AE65" i="24" s="1"/>
  <c r="AJ39" i="24" s="1"/>
  <c r="T88" i="31"/>
  <c r="U103" i="31" s="1"/>
  <c r="T90" i="31"/>
  <c r="U105" i="31" s="1"/>
  <c r="T89" i="31"/>
  <c r="U104" i="31" s="1"/>
  <c r="AE29" i="31"/>
  <c r="AJ92" i="31"/>
  <c r="AL101" i="31" s="1"/>
  <c r="AJ93" i="31"/>
  <c r="AL102" i="31" s="1"/>
  <c r="AF72" i="31"/>
  <c r="AE77" i="31"/>
  <c r="L15" i="31"/>
  <c r="L18" i="31"/>
  <c r="L17" i="31"/>
  <c r="L19" i="31"/>
  <c r="L16" i="31"/>
  <c r="H39" i="31"/>
  <c r="E39" i="31"/>
  <c r="G39" i="31"/>
  <c r="F39" i="31"/>
  <c r="AK58" i="31"/>
  <c r="AJ63" i="31"/>
  <c r="R45" i="31"/>
  <c r="O72" i="31"/>
  <c r="T45" i="31"/>
  <c r="K24" i="31"/>
  <c r="I24" i="31"/>
  <c r="Q45" i="31"/>
  <c r="S45" i="31"/>
  <c r="P45" i="31"/>
  <c r="Z24" i="31"/>
  <c r="AB24" i="31" s="1"/>
  <c r="O24" i="31"/>
  <c r="T92" i="31" s="1"/>
  <c r="AJ96" i="31"/>
  <c r="AL105" i="31" s="1"/>
  <c r="O20" i="31"/>
  <c r="C15" i="31"/>
  <c r="J87" i="31" s="1"/>
  <c r="K102" i="31" s="1"/>
  <c r="T86" i="31"/>
  <c r="U101" i="31" s="1"/>
  <c r="O70" i="31"/>
  <c r="P65" i="31"/>
  <c r="AM39" i="31"/>
  <c r="AH67" i="31"/>
  <c r="AM41" i="31" s="1"/>
  <c r="AH69" i="31"/>
  <c r="AM43" i="31" s="1"/>
  <c r="AH68" i="31"/>
  <c r="AM42" i="31" s="1"/>
  <c r="AH66" i="31"/>
  <c r="AM40" i="31" s="1"/>
  <c r="C25" i="29"/>
  <c r="D16" i="29"/>
  <c r="D40" i="29" s="1"/>
  <c r="U15" i="29"/>
  <c r="I15" i="29" s="1"/>
  <c r="F46" i="29"/>
  <c r="H46" i="29"/>
  <c r="F40" i="29"/>
  <c r="H40" i="29"/>
  <c r="G40" i="29"/>
  <c r="P25" i="29"/>
  <c r="O66" i="29"/>
  <c r="P66" i="29" s="1"/>
  <c r="Q40" i="29"/>
  <c r="P40" i="29"/>
  <c r="AE65" i="29"/>
  <c r="AG39" i="29"/>
  <c r="AJ39" i="29"/>
  <c r="AE15" i="29"/>
  <c r="AI39" i="29"/>
  <c r="AH39" i="29"/>
  <c r="AF39" i="29"/>
  <c r="AF46" i="29"/>
  <c r="AE73" i="29"/>
  <c r="AF73" i="29" s="1"/>
  <c r="AG46" i="29"/>
  <c r="H65" i="28"/>
  <c r="I65" i="28" s="1"/>
  <c r="AG69" i="28"/>
  <c r="AF70" i="28"/>
  <c r="AH65" i="28" s="1"/>
  <c r="AM39" i="28" s="1"/>
  <c r="AG67" i="28"/>
  <c r="AG68" i="28"/>
  <c r="AG66" i="28"/>
  <c r="AE77" i="28"/>
  <c r="AG76" i="28" s="1"/>
  <c r="H69" i="28"/>
  <c r="I69" i="28" s="1"/>
  <c r="H67" i="28"/>
  <c r="I67" i="28" s="1"/>
  <c r="H68" i="28"/>
  <c r="I68" i="28" s="1"/>
  <c r="C70" i="28"/>
  <c r="D70" i="28" s="1"/>
  <c r="F65" i="28" s="1"/>
  <c r="C72" i="28"/>
  <c r="D72" i="28" s="1"/>
  <c r="AE20" i="25"/>
  <c r="AJ60" i="25" s="1"/>
  <c r="AF17" i="25"/>
  <c r="AK17" i="25"/>
  <c r="R67" i="28"/>
  <c r="W41" i="28" s="1"/>
  <c r="R68" i="28"/>
  <c r="W42" i="28" s="1"/>
  <c r="R69" i="28"/>
  <c r="W43" i="28" s="1"/>
  <c r="R66" i="28"/>
  <c r="W40" i="28" s="1"/>
  <c r="U72" i="28"/>
  <c r="T77" i="28"/>
  <c r="T70" i="28"/>
  <c r="U65" i="28"/>
  <c r="W60" i="28"/>
  <c r="X35" i="28" s="1"/>
  <c r="W59" i="28"/>
  <c r="X34" i="28" s="1"/>
  <c r="W61" i="28"/>
  <c r="X36" i="28" s="1"/>
  <c r="W62" i="28"/>
  <c r="X37" i="28" s="1"/>
  <c r="F47" i="28"/>
  <c r="D45" i="28"/>
  <c r="R65" i="28"/>
  <c r="W39" i="28" s="1"/>
  <c r="P77" i="28"/>
  <c r="Q72" i="28"/>
  <c r="Q76" i="28"/>
  <c r="Q74" i="28"/>
  <c r="Q73" i="28"/>
  <c r="Q75" i="28"/>
  <c r="H74" i="28"/>
  <c r="I74" i="28" s="1"/>
  <c r="AK65" i="28"/>
  <c r="AJ70" i="28"/>
  <c r="H76" i="28"/>
  <c r="I76" i="28" s="1"/>
  <c r="H49" i="28"/>
  <c r="C76" i="28"/>
  <c r="D76" i="28" s="1"/>
  <c r="I63" i="28"/>
  <c r="J58" i="28"/>
  <c r="J59" i="28"/>
  <c r="J61" i="28"/>
  <c r="J60" i="28"/>
  <c r="J62" i="28"/>
  <c r="AK63" i="28"/>
  <c r="AM58" i="28" s="1"/>
  <c r="AL59" i="28"/>
  <c r="AL58" i="28"/>
  <c r="AL60" i="28"/>
  <c r="AL62" i="28"/>
  <c r="AL61" i="28"/>
  <c r="C74" i="28"/>
  <c r="D74" i="28" s="1"/>
  <c r="C73" i="28"/>
  <c r="D73" i="28" s="1"/>
  <c r="H73" i="28"/>
  <c r="I73" i="28" s="1"/>
  <c r="E46" i="28"/>
  <c r="AK72" i="28"/>
  <c r="AJ77" i="28"/>
  <c r="W58" i="28"/>
  <c r="X33" i="28" s="1"/>
  <c r="H72" i="28"/>
  <c r="C75" i="28"/>
  <c r="D75" i="28" s="1"/>
  <c r="G48" i="28"/>
  <c r="H75" i="28"/>
  <c r="I75" i="28" s="1"/>
  <c r="J94" i="28"/>
  <c r="L103" i="28" s="1"/>
  <c r="AG72" i="24"/>
  <c r="AH72" i="24" s="1"/>
  <c r="AB72" i="24"/>
  <c r="AC72" i="24" s="1"/>
  <c r="E39" i="24"/>
  <c r="E24" i="24"/>
  <c r="E45" i="24" s="1"/>
  <c r="AD45" i="24"/>
  <c r="AG92" i="24"/>
  <c r="AI101" i="24" s="1"/>
  <c r="AD68" i="24"/>
  <c r="W58" i="25"/>
  <c r="X33" i="25"/>
  <c r="AG17" i="25"/>
  <c r="C17" i="25"/>
  <c r="C20" i="25" s="1"/>
  <c r="X34" i="25"/>
  <c r="P70" i="25"/>
  <c r="R65" i="25" s="1"/>
  <c r="Q68" i="25"/>
  <c r="Q67" i="25"/>
  <c r="Q66" i="25"/>
  <c r="Q69" i="25"/>
  <c r="Q65" i="25"/>
  <c r="W62" i="25"/>
  <c r="X37" i="25" s="1"/>
  <c r="W60" i="25"/>
  <c r="X35" i="25" s="1"/>
  <c r="W61" i="25"/>
  <c r="X36" i="25" s="1"/>
  <c r="G46" i="25"/>
  <c r="H46" i="25"/>
  <c r="F46" i="25"/>
  <c r="U70" i="25"/>
  <c r="W65" i="25" s="1"/>
  <c r="V67" i="25"/>
  <c r="V66" i="25"/>
  <c r="V69" i="25"/>
  <c r="V65" i="25"/>
  <c r="V68" i="25"/>
  <c r="AD67" i="24"/>
  <c r="J93" i="24"/>
  <c r="L102" i="24" s="1"/>
  <c r="F48" i="24"/>
  <c r="H48" i="24"/>
  <c r="E48" i="24"/>
  <c r="D48" i="24"/>
  <c r="AD66" i="24"/>
  <c r="AD69" i="24"/>
  <c r="X33" i="24"/>
  <c r="H69" i="24"/>
  <c r="I69" i="24" s="1"/>
  <c r="J95" i="24"/>
  <c r="L104" i="24" s="1"/>
  <c r="C68" i="24"/>
  <c r="D68" i="24" s="1"/>
  <c r="F41" i="24"/>
  <c r="H68" i="24"/>
  <c r="I68" i="24" s="1"/>
  <c r="J94" i="24"/>
  <c r="L103" i="24" s="1"/>
  <c r="J96" i="24"/>
  <c r="L105" i="24" s="1"/>
  <c r="U72" i="24"/>
  <c r="T77" i="24"/>
  <c r="P72" i="24"/>
  <c r="O77" i="24"/>
  <c r="L25" i="24"/>
  <c r="L28" i="24"/>
  <c r="L24" i="24"/>
  <c r="L27" i="24"/>
  <c r="L26" i="24"/>
  <c r="H43" i="24"/>
  <c r="H65" i="24"/>
  <c r="F45" i="24"/>
  <c r="G45" i="24"/>
  <c r="H45" i="24"/>
  <c r="D39" i="24"/>
  <c r="G42" i="24"/>
  <c r="C66" i="24"/>
  <c r="D66" i="24" s="1"/>
  <c r="H66" i="24"/>
  <c r="I66" i="24" s="1"/>
  <c r="E40" i="24"/>
  <c r="C69" i="24"/>
  <c r="D69" i="24" s="1"/>
  <c r="C67" i="24"/>
  <c r="D67" i="24" s="1"/>
  <c r="H67" i="24"/>
  <c r="I67" i="24" s="1"/>
  <c r="C65" i="24"/>
  <c r="W39" i="24"/>
  <c r="AE67" i="24"/>
  <c r="R69" i="24"/>
  <c r="W43" i="24" s="1"/>
  <c r="R68" i="24"/>
  <c r="W42" i="24" s="1"/>
  <c r="R67" i="24"/>
  <c r="W41" i="24" s="1"/>
  <c r="R66" i="24"/>
  <c r="W40" i="24" s="1"/>
  <c r="W67" i="24"/>
  <c r="X41" i="24" s="1"/>
  <c r="W69" i="24"/>
  <c r="X43" i="24" s="1"/>
  <c r="W66" i="24"/>
  <c r="X40" i="24" s="1"/>
  <c r="W68" i="24"/>
  <c r="X42" i="24" s="1"/>
  <c r="AH70" i="24"/>
  <c r="AI66" i="24"/>
  <c r="AI65" i="24"/>
  <c r="AI67" i="24"/>
  <c r="AI69" i="24"/>
  <c r="AI68" i="24"/>
  <c r="W65" i="24"/>
  <c r="X39" i="24" s="1"/>
  <c r="AH63" i="24"/>
  <c r="AI59" i="24"/>
  <c r="AI60" i="24"/>
  <c r="AI62" i="24"/>
  <c r="AI61" i="24"/>
  <c r="AI58" i="24"/>
  <c r="W60" i="24"/>
  <c r="X35" i="24" s="1"/>
  <c r="W62" i="24"/>
  <c r="X37" i="24" s="1"/>
  <c r="W59" i="24"/>
  <c r="X34" i="24" s="1"/>
  <c r="W61" i="24"/>
  <c r="X36" i="24" s="1"/>
  <c r="I63" i="24"/>
  <c r="J59" i="24"/>
  <c r="J60" i="24"/>
  <c r="J61" i="24"/>
  <c r="J62" i="24"/>
  <c r="J58" i="24"/>
  <c r="AE69" i="24" l="1"/>
  <c r="AG77" i="24"/>
  <c r="AH77" i="24" s="1"/>
  <c r="AJ73" i="24" s="1"/>
  <c r="AE68" i="24"/>
  <c r="AJ42" i="24" s="1"/>
  <c r="AE66" i="24"/>
  <c r="AJ40" i="24" s="1"/>
  <c r="T94" i="31"/>
  <c r="V103" i="31" s="1"/>
  <c r="C65" i="31"/>
  <c r="AE87" i="31"/>
  <c r="J90" i="31"/>
  <c r="K105" i="31" s="1"/>
  <c r="AE89" i="31"/>
  <c r="AE86" i="31"/>
  <c r="P70" i="31"/>
  <c r="Q69" i="31"/>
  <c r="Q65" i="31"/>
  <c r="Q66" i="31"/>
  <c r="Q67" i="31"/>
  <c r="Q68" i="31"/>
  <c r="AE90" i="31"/>
  <c r="D65" i="31"/>
  <c r="F41" i="31"/>
  <c r="C67" i="31"/>
  <c r="D67" i="31" s="1"/>
  <c r="AF77" i="31"/>
  <c r="AH72" i="31" s="1"/>
  <c r="AG75" i="31"/>
  <c r="AG73" i="31"/>
  <c r="AG72" i="31"/>
  <c r="AG74" i="31"/>
  <c r="AG76" i="31"/>
  <c r="AJ65" i="31"/>
  <c r="AJ67" i="31"/>
  <c r="AK67" i="31" s="1"/>
  <c r="AJ76" i="31"/>
  <c r="AK76" i="31" s="1"/>
  <c r="AJ66" i="31"/>
  <c r="AK66" i="31" s="1"/>
  <c r="AJ75" i="31"/>
  <c r="AK75" i="31" s="1"/>
  <c r="AJ69" i="31"/>
  <c r="AK69" i="31" s="1"/>
  <c r="AJ68" i="31"/>
  <c r="AK68" i="31" s="1"/>
  <c r="AJ73" i="31"/>
  <c r="AK73" i="31" s="1"/>
  <c r="AJ74" i="31"/>
  <c r="AK74" i="31" s="1"/>
  <c r="AJ72" i="31"/>
  <c r="V101" i="31"/>
  <c r="O29" i="31"/>
  <c r="C24" i="31"/>
  <c r="J92" i="31" s="1"/>
  <c r="T95" i="31"/>
  <c r="V104" i="31" s="1"/>
  <c r="T93" i="31"/>
  <c r="V102" i="31" s="1"/>
  <c r="T96" i="31"/>
  <c r="V105" i="31" s="1"/>
  <c r="P72" i="31"/>
  <c r="O77" i="31"/>
  <c r="AE88" i="31"/>
  <c r="D39" i="31"/>
  <c r="G42" i="31"/>
  <c r="C68" i="31"/>
  <c r="D68" i="31" s="1"/>
  <c r="C20" i="31"/>
  <c r="J86" i="31"/>
  <c r="K101" i="31" s="1"/>
  <c r="F45" i="31"/>
  <c r="H45" i="31"/>
  <c r="G45" i="31"/>
  <c r="E45" i="31"/>
  <c r="AK63" i="31"/>
  <c r="AL62" i="31"/>
  <c r="AL58" i="31"/>
  <c r="AL61" i="31"/>
  <c r="AL59" i="31"/>
  <c r="AL60" i="31"/>
  <c r="J89" i="31"/>
  <c r="K104" i="31" s="1"/>
  <c r="E40" i="31"/>
  <c r="C66" i="31"/>
  <c r="D66" i="31" s="1"/>
  <c r="T62" i="31"/>
  <c r="U62" i="31" s="1"/>
  <c r="T59" i="31"/>
  <c r="U59" i="31" s="1"/>
  <c r="T61" i="31"/>
  <c r="U61" i="31" s="1"/>
  <c r="T58" i="31"/>
  <c r="T60" i="31"/>
  <c r="U60" i="31" s="1"/>
  <c r="L25" i="31"/>
  <c r="L24" i="31"/>
  <c r="L28" i="31"/>
  <c r="L26" i="31"/>
  <c r="L27" i="31"/>
  <c r="AM58" i="31"/>
  <c r="J88" i="31"/>
  <c r="K103" i="31" s="1"/>
  <c r="C69" i="31"/>
  <c r="D69" i="31" s="1"/>
  <c r="H43" i="31"/>
  <c r="K15" i="29"/>
  <c r="L15" i="29" s="1"/>
  <c r="U24" i="29"/>
  <c r="Q46" i="29"/>
  <c r="D25" i="29"/>
  <c r="D46" i="29" s="1"/>
  <c r="O73" i="29"/>
  <c r="P73" i="29" s="1"/>
  <c r="P46" i="29"/>
  <c r="R39" i="29"/>
  <c r="Z15" i="29"/>
  <c r="AB15" i="29" s="1"/>
  <c r="S39" i="29"/>
  <c r="Q39" i="29"/>
  <c r="P39" i="29"/>
  <c r="O65" i="29"/>
  <c r="O15" i="29"/>
  <c r="C15" i="29" s="1"/>
  <c r="T39" i="29"/>
  <c r="AF65" i="29"/>
  <c r="AH45" i="29"/>
  <c r="AE72" i="29"/>
  <c r="AG45" i="29"/>
  <c r="AI45" i="29"/>
  <c r="AE24" i="29"/>
  <c r="AF45" i="29"/>
  <c r="AJ45" i="29"/>
  <c r="F39" i="29"/>
  <c r="E39" i="29"/>
  <c r="G39" i="29"/>
  <c r="H39" i="29"/>
  <c r="AH68" i="28"/>
  <c r="AM42" i="28" s="1"/>
  <c r="AH69" i="28"/>
  <c r="AM43" i="28" s="1"/>
  <c r="AH67" i="28"/>
  <c r="AM41" i="28" s="1"/>
  <c r="AH66" i="28"/>
  <c r="AM40" i="28" s="1"/>
  <c r="AG74" i="28"/>
  <c r="AG73" i="28"/>
  <c r="AG75" i="28"/>
  <c r="AG72" i="28"/>
  <c r="AF77" i="28"/>
  <c r="AH72" i="28" s="1"/>
  <c r="E69" i="28"/>
  <c r="E66" i="28"/>
  <c r="E65" i="28"/>
  <c r="K39" i="28" s="1"/>
  <c r="H70" i="28"/>
  <c r="J68" i="28" s="1"/>
  <c r="E68" i="28"/>
  <c r="E67" i="28"/>
  <c r="O88" i="28"/>
  <c r="P83" i="28"/>
  <c r="AJ59" i="25"/>
  <c r="AJ61" i="25"/>
  <c r="AJ62" i="25"/>
  <c r="AK62" i="25" s="1"/>
  <c r="AJ58" i="25"/>
  <c r="AE26" i="25"/>
  <c r="AK26" i="25" s="1"/>
  <c r="AF26" i="25" s="1"/>
  <c r="P80" i="28"/>
  <c r="O86" i="28"/>
  <c r="P82" i="28"/>
  <c r="O90" i="28"/>
  <c r="R76" i="28"/>
  <c r="W49" i="28" s="1"/>
  <c r="R75" i="28"/>
  <c r="W48" i="28" s="1"/>
  <c r="R74" i="28"/>
  <c r="W47" i="28" s="1"/>
  <c r="R73" i="28"/>
  <c r="W46" i="28" s="1"/>
  <c r="AN33" i="28"/>
  <c r="K59" i="28"/>
  <c r="L34" i="28" s="1"/>
  <c r="K60" i="28"/>
  <c r="L35" i="28" s="1"/>
  <c r="K61" i="28"/>
  <c r="L36" i="28" s="1"/>
  <c r="K62" i="28"/>
  <c r="L37" i="28" s="1"/>
  <c r="P81" i="28"/>
  <c r="O87" i="28"/>
  <c r="R72" i="28"/>
  <c r="W45" i="28" s="1"/>
  <c r="K58" i="28"/>
  <c r="L33" i="28" s="1"/>
  <c r="AK77" i="28"/>
  <c r="AL75" i="28"/>
  <c r="AL76" i="28"/>
  <c r="AL73" i="28"/>
  <c r="AL74" i="28"/>
  <c r="AL72" i="28"/>
  <c r="O89" i="28"/>
  <c r="AK70" i="28"/>
  <c r="AL65" i="28"/>
  <c r="AL66" i="28"/>
  <c r="AL69" i="28"/>
  <c r="AL67" i="28"/>
  <c r="AL68" i="28"/>
  <c r="U70" i="28"/>
  <c r="W65" i="28" s="1"/>
  <c r="V66" i="28"/>
  <c r="V68" i="28"/>
  <c r="V69" i="28"/>
  <c r="V65" i="28"/>
  <c r="V67" i="28"/>
  <c r="F69" i="28"/>
  <c r="F66" i="28"/>
  <c r="F68" i="28"/>
  <c r="P84" i="28"/>
  <c r="C77" i="28"/>
  <c r="I72" i="28"/>
  <c r="H77" i="28"/>
  <c r="AM62" i="28"/>
  <c r="AN37" i="28" s="1"/>
  <c r="AM59" i="28"/>
  <c r="AN34" i="28" s="1"/>
  <c r="AM60" i="28"/>
  <c r="AN35" i="28" s="1"/>
  <c r="AM61" i="28"/>
  <c r="AN36" i="28" s="1"/>
  <c r="F67" i="28"/>
  <c r="U77" i="28"/>
  <c r="W72" i="28" s="1"/>
  <c r="V73" i="28"/>
  <c r="V75" i="28"/>
  <c r="V74" i="28"/>
  <c r="V76" i="28"/>
  <c r="V72" i="28"/>
  <c r="AB77" i="24"/>
  <c r="AD73" i="24" s="1"/>
  <c r="AI75" i="24"/>
  <c r="AJ41" i="24"/>
  <c r="AI72" i="24"/>
  <c r="J92" i="24"/>
  <c r="L101" i="24" s="1"/>
  <c r="AK60" i="25"/>
  <c r="H58" i="25"/>
  <c r="AK59" i="25"/>
  <c r="H59" i="25"/>
  <c r="I59" i="25" s="1"/>
  <c r="H61" i="25"/>
  <c r="I61" i="25" s="1"/>
  <c r="AK61" i="25"/>
  <c r="H62" i="25"/>
  <c r="I62" i="25" s="1"/>
  <c r="H60" i="25"/>
  <c r="I60" i="25" s="1"/>
  <c r="K17" i="25"/>
  <c r="L17" i="25" s="1"/>
  <c r="AI41" i="25"/>
  <c r="AE67" i="25"/>
  <c r="AJ41" i="25"/>
  <c r="AJ90" i="25"/>
  <c r="AK105" i="25" s="1"/>
  <c r="I17" i="25"/>
  <c r="AJ86" i="25"/>
  <c r="AK101" i="25" s="1"/>
  <c r="AJ89" i="25"/>
  <c r="AK104" i="25" s="1"/>
  <c r="AJ87" i="25"/>
  <c r="AK102" i="25" s="1"/>
  <c r="E17" i="25"/>
  <c r="AG41" i="25"/>
  <c r="P83" i="25"/>
  <c r="P82" i="25"/>
  <c r="P84" i="25"/>
  <c r="X39" i="25"/>
  <c r="W69" i="25"/>
  <c r="X43" i="25" s="1"/>
  <c r="W67" i="25"/>
  <c r="X41" i="25" s="1"/>
  <c r="W68" i="25"/>
  <c r="X42" i="25" s="1"/>
  <c r="W66" i="25"/>
  <c r="X40" i="25" s="1"/>
  <c r="W39" i="25"/>
  <c r="P81" i="25"/>
  <c r="R69" i="25"/>
  <c r="W43" i="25" s="1"/>
  <c r="R67" i="25"/>
  <c r="W41" i="25" s="1"/>
  <c r="R68" i="25"/>
  <c r="W42" i="25" s="1"/>
  <c r="R66" i="25"/>
  <c r="W40" i="25" s="1"/>
  <c r="P80" i="25"/>
  <c r="AJ43" i="24"/>
  <c r="I65" i="24"/>
  <c r="H70" i="24"/>
  <c r="D45" i="24"/>
  <c r="H72" i="24"/>
  <c r="C72" i="24"/>
  <c r="C75" i="24"/>
  <c r="D75" i="24" s="1"/>
  <c r="G48" i="24"/>
  <c r="H75" i="24"/>
  <c r="I75" i="24" s="1"/>
  <c r="D65" i="24"/>
  <c r="C70" i="24"/>
  <c r="H49" i="24"/>
  <c r="C76" i="24"/>
  <c r="D76" i="24" s="1"/>
  <c r="H76" i="24"/>
  <c r="I76" i="24" s="1"/>
  <c r="U77" i="24"/>
  <c r="V76" i="24"/>
  <c r="V74" i="24"/>
  <c r="V73" i="24"/>
  <c r="V72" i="24"/>
  <c r="V75" i="24"/>
  <c r="Q73" i="24"/>
  <c r="P77" i="24"/>
  <c r="Q75" i="24"/>
  <c r="Q74" i="24"/>
  <c r="Q76" i="24"/>
  <c r="Q72" i="24"/>
  <c r="F47" i="24"/>
  <c r="C74" i="24"/>
  <c r="D74" i="24" s="1"/>
  <c r="H74" i="24"/>
  <c r="I74" i="24" s="1"/>
  <c r="C73" i="24"/>
  <c r="D73" i="24" s="1"/>
  <c r="E46" i="24"/>
  <c r="H73" i="24"/>
  <c r="I73" i="24" s="1"/>
  <c r="O88" i="24"/>
  <c r="P86" i="24"/>
  <c r="P80" i="24"/>
  <c r="P89" i="24"/>
  <c r="P82" i="24"/>
  <c r="O90" i="24"/>
  <c r="P83" i="24"/>
  <c r="P90" i="24"/>
  <c r="P87" i="24"/>
  <c r="P81" i="24"/>
  <c r="O86" i="24"/>
  <c r="AJ75" i="24"/>
  <c r="O87" i="24"/>
  <c r="P84" i="24"/>
  <c r="O89" i="24"/>
  <c r="P88" i="24"/>
  <c r="K62" i="24"/>
  <c r="L37" i="24" s="1"/>
  <c r="K59" i="24"/>
  <c r="L34" i="24" s="1"/>
  <c r="K61" i="24"/>
  <c r="L36" i="24" s="1"/>
  <c r="K60" i="24"/>
  <c r="L35" i="24" s="1"/>
  <c r="AJ60" i="24"/>
  <c r="AK35" i="24" s="1"/>
  <c r="AJ61" i="24"/>
  <c r="AK36" i="24" s="1"/>
  <c r="AJ59" i="24"/>
  <c r="AK34" i="24" s="1"/>
  <c r="AJ62" i="24"/>
  <c r="AK37" i="24" s="1"/>
  <c r="AJ58" i="24"/>
  <c r="AK33" i="24" s="1"/>
  <c r="K58" i="24"/>
  <c r="L33" i="24" s="1"/>
  <c r="AJ67" i="24"/>
  <c r="AK41" i="24" s="1"/>
  <c r="AJ68" i="24"/>
  <c r="AK42" i="24" s="1"/>
  <c r="AJ69" i="24"/>
  <c r="AK43" i="24" s="1"/>
  <c r="AJ66" i="24"/>
  <c r="AK40" i="24" s="1"/>
  <c r="AJ65" i="24"/>
  <c r="AK39" i="24" s="1"/>
  <c r="AD75" i="24" l="1"/>
  <c r="AC77" i="24"/>
  <c r="AE72" i="24" s="1"/>
  <c r="AJ74" i="24"/>
  <c r="AJ76" i="24"/>
  <c r="AI73" i="24"/>
  <c r="AI74" i="24"/>
  <c r="AI76" i="24"/>
  <c r="AJ72" i="24"/>
  <c r="J94" i="31"/>
  <c r="L103" i="31" s="1"/>
  <c r="D45" i="31"/>
  <c r="L101" i="31"/>
  <c r="C70" i="31"/>
  <c r="E67" i="31" s="1"/>
  <c r="AH74" i="31"/>
  <c r="AM47" i="31" s="1"/>
  <c r="AH76" i="31"/>
  <c r="AM49" i="31" s="1"/>
  <c r="AH75" i="31"/>
  <c r="AM48" i="31" s="1"/>
  <c r="AH73" i="31"/>
  <c r="H61" i="31"/>
  <c r="I61" i="31" s="1"/>
  <c r="H62" i="31"/>
  <c r="I62" i="31" s="1"/>
  <c r="H59" i="31"/>
  <c r="I59" i="31" s="1"/>
  <c r="H58" i="31"/>
  <c r="H60" i="31"/>
  <c r="I60" i="31" s="1"/>
  <c r="P77" i="31"/>
  <c r="R72" i="31" s="1"/>
  <c r="Q76" i="31"/>
  <c r="Q72" i="31"/>
  <c r="Q73" i="31"/>
  <c r="Q75" i="31"/>
  <c r="Q74" i="31"/>
  <c r="AK72" i="31"/>
  <c r="AJ77" i="31"/>
  <c r="AM45" i="31"/>
  <c r="T67" i="31"/>
  <c r="U67" i="31" s="1"/>
  <c r="T68" i="31"/>
  <c r="U68" i="31" s="1"/>
  <c r="T66" i="31"/>
  <c r="U66" i="31" s="1"/>
  <c r="T76" i="31"/>
  <c r="U76" i="31" s="1"/>
  <c r="T69" i="31"/>
  <c r="U69" i="31" s="1"/>
  <c r="T74" i="31"/>
  <c r="U74" i="31" s="1"/>
  <c r="T75" i="31"/>
  <c r="U75" i="31" s="1"/>
  <c r="T73" i="31"/>
  <c r="U73" i="31" s="1"/>
  <c r="T65" i="31"/>
  <c r="T72" i="31"/>
  <c r="R69" i="31"/>
  <c r="W43" i="31" s="1"/>
  <c r="R68" i="31"/>
  <c r="W42" i="31" s="1"/>
  <c r="R67" i="31"/>
  <c r="W41" i="31" s="1"/>
  <c r="R66" i="31"/>
  <c r="W40" i="31" s="1"/>
  <c r="C75" i="31"/>
  <c r="D75" i="31" s="1"/>
  <c r="G48" i="31"/>
  <c r="C73" i="31"/>
  <c r="D73" i="31" s="1"/>
  <c r="E46" i="31"/>
  <c r="AM61" i="31"/>
  <c r="AN36" i="31" s="1"/>
  <c r="AM62" i="31"/>
  <c r="AN37" i="31" s="1"/>
  <c r="AM59" i="31"/>
  <c r="AN34" i="31" s="1"/>
  <c r="AM60" i="31"/>
  <c r="AN35" i="31" s="1"/>
  <c r="C74" i="31"/>
  <c r="D74" i="31" s="1"/>
  <c r="F47" i="31"/>
  <c r="H49" i="31"/>
  <c r="C76" i="31"/>
  <c r="D76" i="31" s="1"/>
  <c r="T63" i="31"/>
  <c r="U58" i="31"/>
  <c r="R65" i="31"/>
  <c r="W39" i="31" s="1"/>
  <c r="AN33" i="31"/>
  <c r="C72" i="31"/>
  <c r="C29" i="31"/>
  <c r="H72" i="31" s="1"/>
  <c r="J95" i="31"/>
  <c r="L104" i="31" s="1"/>
  <c r="J96" i="31"/>
  <c r="L105" i="31" s="1"/>
  <c r="J93" i="31"/>
  <c r="L102" i="31" s="1"/>
  <c r="AJ70" i="31"/>
  <c r="AK65" i="31"/>
  <c r="AM46" i="31"/>
  <c r="L16" i="29"/>
  <c r="L18" i="29"/>
  <c r="L19" i="29"/>
  <c r="O24" i="29"/>
  <c r="O29" i="29" s="1"/>
  <c r="S45" i="29"/>
  <c r="R45" i="29"/>
  <c r="T45" i="29"/>
  <c r="O72" i="29"/>
  <c r="Q45" i="29"/>
  <c r="P45" i="29"/>
  <c r="Z24" i="29"/>
  <c r="AB24" i="29" s="1"/>
  <c r="K24" i="29"/>
  <c r="L24" i="29" s="1"/>
  <c r="T87" i="29"/>
  <c r="U102" i="29" s="1"/>
  <c r="T86" i="29"/>
  <c r="U101" i="29" s="1"/>
  <c r="T90" i="29"/>
  <c r="U105" i="29" s="1"/>
  <c r="O20" i="29"/>
  <c r="T88" i="29"/>
  <c r="U103" i="29" s="1"/>
  <c r="T89" i="29"/>
  <c r="U104" i="29" s="1"/>
  <c r="O70" i="29"/>
  <c r="P65" i="29"/>
  <c r="I24" i="29"/>
  <c r="H45" i="29" s="1"/>
  <c r="AF72" i="29"/>
  <c r="AE90" i="28"/>
  <c r="AE87" i="28"/>
  <c r="AE88" i="28"/>
  <c r="K43" i="28"/>
  <c r="AE86" i="28"/>
  <c r="AE89" i="28"/>
  <c r="K42" i="28"/>
  <c r="AM45" i="28"/>
  <c r="R88" i="28"/>
  <c r="K40" i="28"/>
  <c r="R86" i="28"/>
  <c r="AH74" i="28"/>
  <c r="AM47" i="28" s="1"/>
  <c r="AH75" i="28"/>
  <c r="AM48" i="28" s="1"/>
  <c r="AH73" i="28"/>
  <c r="AM46" i="28" s="1"/>
  <c r="AH76" i="28"/>
  <c r="AM49" i="28" s="1"/>
  <c r="R87" i="28"/>
  <c r="J69" i="28"/>
  <c r="I70" i="28"/>
  <c r="K69" i="28" s="1"/>
  <c r="J66" i="28"/>
  <c r="K41" i="28"/>
  <c r="J65" i="28"/>
  <c r="J67" i="28"/>
  <c r="AF83" i="28"/>
  <c r="R90" i="28"/>
  <c r="R89" i="28"/>
  <c r="O96" i="28"/>
  <c r="D82" i="28"/>
  <c r="AG26" i="25"/>
  <c r="AE74" i="25" s="1"/>
  <c r="C26" i="25"/>
  <c r="C29" i="25" s="1"/>
  <c r="H65" i="25" s="1"/>
  <c r="AE29" i="25"/>
  <c r="AF82" i="28"/>
  <c r="O93" i="28"/>
  <c r="O92" i="28"/>
  <c r="AF84" i="28"/>
  <c r="D83" i="28"/>
  <c r="AF80" i="28"/>
  <c r="D80" i="28"/>
  <c r="AF81" i="28"/>
  <c r="AH87" i="28" s="1"/>
  <c r="X39" i="28"/>
  <c r="D84" i="28"/>
  <c r="W74" i="28"/>
  <c r="W73" i="28"/>
  <c r="W76" i="28"/>
  <c r="W75" i="28"/>
  <c r="AM66" i="28"/>
  <c r="AN40" i="28" s="1"/>
  <c r="AM67" i="28"/>
  <c r="AN41" i="28" s="1"/>
  <c r="AM69" i="28"/>
  <c r="AN43" i="28" s="1"/>
  <c r="AM68" i="28"/>
  <c r="AN42" i="28" s="1"/>
  <c r="AM74" i="28"/>
  <c r="AM76" i="28"/>
  <c r="AM75" i="28"/>
  <c r="AM73" i="28"/>
  <c r="AM72" i="28"/>
  <c r="O94" i="28"/>
  <c r="O95" i="28"/>
  <c r="I77" i="28"/>
  <c r="K72" i="28" s="1"/>
  <c r="J72" i="28"/>
  <c r="J76" i="28"/>
  <c r="J74" i="28"/>
  <c r="J73" i="28"/>
  <c r="J75" i="28"/>
  <c r="W67" i="28"/>
  <c r="X41" i="28" s="1"/>
  <c r="W68" i="28"/>
  <c r="X42" i="28" s="1"/>
  <c r="W66" i="28"/>
  <c r="X40" i="28" s="1"/>
  <c r="W69" i="28"/>
  <c r="X43" i="28" s="1"/>
  <c r="D81" i="28"/>
  <c r="D77" i="28"/>
  <c r="E72" i="28"/>
  <c r="E76" i="28"/>
  <c r="E74" i="28"/>
  <c r="E73" i="28"/>
  <c r="E75" i="28"/>
  <c r="AM65" i="28"/>
  <c r="AN39" i="28" s="1"/>
  <c r="AD72" i="24"/>
  <c r="AJ45" i="24" s="1"/>
  <c r="AD76" i="24"/>
  <c r="AD74" i="24"/>
  <c r="AE73" i="24"/>
  <c r="AJ46" i="24" s="1"/>
  <c r="AE76" i="24"/>
  <c r="AE74" i="24"/>
  <c r="AE75" i="24"/>
  <c r="AJ48" i="24" s="1"/>
  <c r="AB87" i="24"/>
  <c r="AB89" i="24"/>
  <c r="E41" i="25"/>
  <c r="AJ96" i="25"/>
  <c r="AL105" i="25" s="1"/>
  <c r="AJ67" i="25"/>
  <c r="AK67" i="25" s="1"/>
  <c r="AJ92" i="25"/>
  <c r="AL101" i="25" s="1"/>
  <c r="AJ93" i="25"/>
  <c r="AL102" i="25" s="1"/>
  <c r="C68" i="25"/>
  <c r="D68" i="25" s="1"/>
  <c r="C66" i="25"/>
  <c r="D66" i="25" s="1"/>
  <c r="G42" i="25"/>
  <c r="D39" i="25"/>
  <c r="C65" i="25"/>
  <c r="H43" i="25"/>
  <c r="C69" i="25"/>
  <c r="D69" i="25" s="1"/>
  <c r="H66" i="25"/>
  <c r="I66" i="25" s="1"/>
  <c r="H69" i="25"/>
  <c r="I69" i="25" s="1"/>
  <c r="E40" i="25"/>
  <c r="AK58" i="25"/>
  <c r="AJ63" i="25"/>
  <c r="I26" i="25"/>
  <c r="K26" i="25"/>
  <c r="L26" i="25" s="1"/>
  <c r="AJ47" i="25"/>
  <c r="AI47" i="25"/>
  <c r="E26" i="25"/>
  <c r="AG47" i="25"/>
  <c r="AF67" i="25"/>
  <c r="AE70" i="25"/>
  <c r="AJ95" i="25"/>
  <c r="AL104" i="25" s="1"/>
  <c r="AH41" i="25"/>
  <c r="AF41" i="25"/>
  <c r="D17" i="25"/>
  <c r="C67" i="25" s="1"/>
  <c r="D67" i="25" s="1"/>
  <c r="AB17" i="25"/>
  <c r="AA18" i="25" s="1"/>
  <c r="AJ88" i="25"/>
  <c r="AK103" i="25" s="1"/>
  <c r="I58" i="25"/>
  <c r="H63" i="25"/>
  <c r="G41" i="25"/>
  <c r="J90" i="25"/>
  <c r="K105" i="25" s="1"/>
  <c r="J89" i="25"/>
  <c r="K104" i="25" s="1"/>
  <c r="H41" i="25"/>
  <c r="J86" i="25"/>
  <c r="K101" i="25" s="1"/>
  <c r="J87" i="25"/>
  <c r="K102" i="25" s="1"/>
  <c r="P88" i="25"/>
  <c r="O89" i="25"/>
  <c r="R89" i="25" s="1"/>
  <c r="O88" i="25"/>
  <c r="R88" i="25" s="1"/>
  <c r="P89" i="25"/>
  <c r="O87" i="25"/>
  <c r="R87" i="25" s="1"/>
  <c r="O90" i="25"/>
  <c r="R90" i="25" s="1"/>
  <c r="P90" i="25"/>
  <c r="P86" i="25"/>
  <c r="P87" i="25"/>
  <c r="O86" i="25"/>
  <c r="R86" i="25" s="1"/>
  <c r="AB90" i="24"/>
  <c r="AB86" i="24"/>
  <c r="AB88" i="24"/>
  <c r="I72" i="24"/>
  <c r="H77" i="24"/>
  <c r="W72" i="24"/>
  <c r="W75" i="24"/>
  <c r="W74" i="24"/>
  <c r="W73" i="24"/>
  <c r="W76" i="24"/>
  <c r="E67" i="24"/>
  <c r="E68" i="24"/>
  <c r="E69" i="24"/>
  <c r="D70" i="24"/>
  <c r="E65" i="24"/>
  <c r="E66" i="24"/>
  <c r="I70" i="24"/>
  <c r="J65" i="24"/>
  <c r="J69" i="24"/>
  <c r="J68" i="24"/>
  <c r="J67" i="24"/>
  <c r="J66" i="24"/>
  <c r="R72" i="24"/>
  <c r="W45" i="24" s="1"/>
  <c r="R76" i="24"/>
  <c r="W49" i="24" s="1"/>
  <c r="R75" i="24"/>
  <c r="W48" i="24" s="1"/>
  <c r="R73" i="24"/>
  <c r="W46" i="24" s="1"/>
  <c r="R74" i="24"/>
  <c r="W47" i="24" s="1"/>
  <c r="D72" i="24"/>
  <c r="C77" i="24"/>
  <c r="AC80" i="24"/>
  <c r="AC86" i="24"/>
  <c r="D80" i="24"/>
  <c r="R86" i="24"/>
  <c r="R90" i="24"/>
  <c r="D84" i="24"/>
  <c r="R87" i="24"/>
  <c r="R88" i="24"/>
  <c r="G88" i="24" s="1"/>
  <c r="AC89" i="24"/>
  <c r="D82" i="24"/>
  <c r="AC82" i="24"/>
  <c r="D83" i="24"/>
  <c r="AC88" i="24"/>
  <c r="D81" i="24"/>
  <c r="AC87" i="24"/>
  <c r="AC81" i="24"/>
  <c r="AC84" i="24"/>
  <c r="AC83" i="24"/>
  <c r="AC90" i="24"/>
  <c r="R89" i="24"/>
  <c r="E69" i="31" l="1"/>
  <c r="O86" i="31"/>
  <c r="D70" i="31"/>
  <c r="E65" i="31"/>
  <c r="E68" i="31"/>
  <c r="E66" i="31"/>
  <c r="AF81" i="31"/>
  <c r="AH87" i="31" s="1"/>
  <c r="H87" i="31" s="1"/>
  <c r="H74" i="31"/>
  <c r="I74" i="31" s="1"/>
  <c r="H73" i="31"/>
  <c r="I73" i="31" s="1"/>
  <c r="AE96" i="31"/>
  <c r="AF84" i="31"/>
  <c r="AH90" i="31" s="1"/>
  <c r="H90" i="31" s="1"/>
  <c r="O88" i="31"/>
  <c r="AF83" i="31"/>
  <c r="AH89" i="31" s="1"/>
  <c r="H89" i="31" s="1"/>
  <c r="I72" i="31"/>
  <c r="O87" i="31"/>
  <c r="AF82" i="31"/>
  <c r="AH88" i="31" s="1"/>
  <c r="H88" i="31" s="1"/>
  <c r="O90" i="31"/>
  <c r="O89" i="31"/>
  <c r="AK70" i="31"/>
  <c r="AM65" i="31" s="1"/>
  <c r="AL66" i="31"/>
  <c r="AL68" i="31"/>
  <c r="AL65" i="31"/>
  <c r="AL67" i="31"/>
  <c r="AL69" i="31"/>
  <c r="D72" i="31"/>
  <c r="C77" i="31"/>
  <c r="R75" i="31"/>
  <c r="W48" i="31" s="1"/>
  <c r="R76" i="31"/>
  <c r="W49" i="31" s="1"/>
  <c r="R74" i="31"/>
  <c r="W47" i="31" s="1"/>
  <c r="R73" i="31"/>
  <c r="W46" i="31" s="1"/>
  <c r="AE95" i="31"/>
  <c r="AF80" i="31"/>
  <c r="AH86" i="31" s="1"/>
  <c r="H86" i="31" s="1"/>
  <c r="U63" i="31"/>
  <c r="W58" i="31" s="1"/>
  <c r="V59" i="31"/>
  <c r="V62" i="31"/>
  <c r="V61" i="31"/>
  <c r="V60" i="31"/>
  <c r="V58" i="31"/>
  <c r="U72" i="31"/>
  <c r="T77" i="31"/>
  <c r="AK77" i="31"/>
  <c r="AM72" i="31" s="1"/>
  <c r="AL74" i="31"/>
  <c r="AL76" i="31"/>
  <c r="AL72" i="31"/>
  <c r="AL75" i="31"/>
  <c r="AL73" i="31"/>
  <c r="AE92" i="31"/>
  <c r="AE93" i="31"/>
  <c r="H67" i="31"/>
  <c r="I67" i="31" s="1"/>
  <c r="H66" i="31"/>
  <c r="I66" i="31" s="1"/>
  <c r="H69" i="31"/>
  <c r="I69" i="31" s="1"/>
  <c r="H65" i="31"/>
  <c r="H68" i="31"/>
  <c r="I68" i="31" s="1"/>
  <c r="H76" i="31"/>
  <c r="I76" i="31" s="1"/>
  <c r="H75" i="31"/>
  <c r="I75" i="31" s="1"/>
  <c r="T70" i="31"/>
  <c r="U65" i="31"/>
  <c r="W45" i="31"/>
  <c r="I58" i="31"/>
  <c r="H63" i="31"/>
  <c r="AE94" i="31"/>
  <c r="L28" i="29"/>
  <c r="L27" i="29"/>
  <c r="T95" i="29"/>
  <c r="V104" i="29" s="1"/>
  <c r="T96" i="29"/>
  <c r="L25" i="29"/>
  <c r="C24" i="29"/>
  <c r="G45" i="29"/>
  <c r="F45" i="29"/>
  <c r="Q66" i="29"/>
  <c r="Q65" i="29"/>
  <c r="Q68" i="29"/>
  <c r="Q69" i="29"/>
  <c r="Q67" i="29"/>
  <c r="P70" i="29"/>
  <c r="T73" i="29"/>
  <c r="U73" i="29" s="1"/>
  <c r="T62" i="29"/>
  <c r="U62" i="29" s="1"/>
  <c r="T58" i="29"/>
  <c r="T59" i="29"/>
  <c r="U59" i="29" s="1"/>
  <c r="T60" i="29"/>
  <c r="U60" i="29" s="1"/>
  <c r="T61" i="29"/>
  <c r="U61" i="29" s="1"/>
  <c r="L26" i="29"/>
  <c r="E45" i="29"/>
  <c r="T94" i="29"/>
  <c r="V103" i="29" s="1"/>
  <c r="V105" i="29"/>
  <c r="T92" i="29"/>
  <c r="V101" i="29" s="1"/>
  <c r="T93" i="29"/>
  <c r="V102" i="29" s="1"/>
  <c r="P72" i="29"/>
  <c r="O77" i="29"/>
  <c r="T69" i="29"/>
  <c r="U69" i="29" s="1"/>
  <c r="T76" i="29"/>
  <c r="U76" i="29" s="1"/>
  <c r="T74" i="29"/>
  <c r="U74" i="29" s="1"/>
  <c r="T75" i="29"/>
  <c r="U75" i="29" s="1"/>
  <c r="T65" i="29"/>
  <c r="T66" i="29"/>
  <c r="U66" i="29" s="1"/>
  <c r="T68" i="29"/>
  <c r="U68" i="29" s="1"/>
  <c r="T67" i="29"/>
  <c r="U67" i="29" s="1"/>
  <c r="T72" i="29"/>
  <c r="AH88" i="28"/>
  <c r="AH90" i="28"/>
  <c r="AH86" i="28"/>
  <c r="AH89" i="28"/>
  <c r="C86" i="28"/>
  <c r="F86" i="28" s="1"/>
  <c r="G86" i="28" s="1"/>
  <c r="AE95" i="28"/>
  <c r="AE94" i="28"/>
  <c r="AE92" i="28"/>
  <c r="AE96" i="28"/>
  <c r="L43" i="28"/>
  <c r="AE93" i="28"/>
  <c r="K66" i="28"/>
  <c r="L40" i="28" s="1"/>
  <c r="C87" i="28"/>
  <c r="F87" i="28" s="1"/>
  <c r="G87" i="28" s="1"/>
  <c r="C88" i="28"/>
  <c r="F88" i="28" s="1"/>
  <c r="G88" i="28" s="1"/>
  <c r="K67" i="28"/>
  <c r="L41" i="28" s="1"/>
  <c r="C90" i="28"/>
  <c r="F90" i="28" s="1"/>
  <c r="C89" i="28"/>
  <c r="F89" i="28" s="1"/>
  <c r="K65" i="28"/>
  <c r="L39" i="28" s="1"/>
  <c r="K68" i="28"/>
  <c r="L42" i="28" s="1"/>
  <c r="AF86" i="28"/>
  <c r="P90" i="28"/>
  <c r="R96" i="28" s="1"/>
  <c r="J95" i="25"/>
  <c r="H68" i="25"/>
  <c r="I68" i="25" s="1"/>
  <c r="H67" i="25"/>
  <c r="I67" i="25" s="1"/>
  <c r="AJ65" i="25"/>
  <c r="AK65" i="25" s="1"/>
  <c r="AJ76" i="25"/>
  <c r="AK76" i="25" s="1"/>
  <c r="AJ68" i="25"/>
  <c r="AK68" i="25" s="1"/>
  <c r="AJ72" i="25"/>
  <c r="AK72" i="25" s="1"/>
  <c r="AJ73" i="25"/>
  <c r="AK73" i="25" s="1"/>
  <c r="AJ75" i="25"/>
  <c r="AK75" i="25" s="1"/>
  <c r="AJ66" i="25"/>
  <c r="AK66" i="25" s="1"/>
  <c r="AJ69" i="25"/>
  <c r="AK69" i="25" s="1"/>
  <c r="AF87" i="28"/>
  <c r="AF89" i="28"/>
  <c r="P87" i="28"/>
  <c r="R93" i="28" s="1"/>
  <c r="F72" i="28"/>
  <c r="K45" i="28" s="1"/>
  <c r="F74" i="28"/>
  <c r="K47" i="28" s="1"/>
  <c r="F76" i="28"/>
  <c r="K49" i="28" s="1"/>
  <c r="F75" i="28"/>
  <c r="K48" i="28" s="1"/>
  <c r="F73" i="28"/>
  <c r="K46" i="28" s="1"/>
  <c r="K73" i="28"/>
  <c r="K74" i="28"/>
  <c r="K75" i="28"/>
  <c r="K76" i="28"/>
  <c r="P88" i="28"/>
  <c r="R94" i="28" s="1"/>
  <c r="P89" i="28"/>
  <c r="R95" i="28" s="1"/>
  <c r="AF90" i="28"/>
  <c r="AF88" i="28"/>
  <c r="P86" i="28"/>
  <c r="R92" i="28" s="1"/>
  <c r="AJ47" i="24"/>
  <c r="AB92" i="24" s="1"/>
  <c r="AE92" i="24" s="1"/>
  <c r="AJ49" i="24"/>
  <c r="AE86" i="24"/>
  <c r="AE90" i="24"/>
  <c r="AE87" i="24"/>
  <c r="AE89" i="24"/>
  <c r="AK63" i="25"/>
  <c r="AL58" i="25"/>
  <c r="AJ74" i="25"/>
  <c r="AK74" i="25" s="1"/>
  <c r="F41" i="25"/>
  <c r="J92" i="25"/>
  <c r="L101" i="25" s="1"/>
  <c r="AJ94" i="25"/>
  <c r="AL103" i="25" s="1"/>
  <c r="AH47" i="25"/>
  <c r="AF74" i="25"/>
  <c r="AE77" i="25"/>
  <c r="H70" i="25"/>
  <c r="I65" i="25"/>
  <c r="J61" i="25"/>
  <c r="J62" i="25"/>
  <c r="J58" i="25"/>
  <c r="J59" i="25"/>
  <c r="I63" i="25"/>
  <c r="K58" i="25" s="1"/>
  <c r="J60" i="25"/>
  <c r="D41" i="25"/>
  <c r="J88" i="25"/>
  <c r="K103" i="25" s="1"/>
  <c r="AL59" i="25"/>
  <c r="AL61" i="25"/>
  <c r="AL60" i="25"/>
  <c r="AL62" i="25"/>
  <c r="D65" i="25"/>
  <c r="C70" i="25"/>
  <c r="L104" i="25"/>
  <c r="AF70" i="25"/>
  <c r="AH65" i="25" s="1"/>
  <c r="AG67" i="25"/>
  <c r="AG65" i="25"/>
  <c r="AG69" i="25"/>
  <c r="AG68" i="25"/>
  <c r="AG66" i="25"/>
  <c r="G47" i="25"/>
  <c r="H47" i="25"/>
  <c r="J96" i="25"/>
  <c r="L105" i="25" s="1"/>
  <c r="E47" i="25"/>
  <c r="C72" i="25"/>
  <c r="D72" i="25" s="1"/>
  <c r="G48" i="25"/>
  <c r="H49" i="25"/>
  <c r="C76" i="25"/>
  <c r="D76" i="25" s="1"/>
  <c r="D45" i="25"/>
  <c r="H72" i="25"/>
  <c r="I72" i="25" s="1"/>
  <c r="H76" i="25"/>
  <c r="I76" i="25" s="1"/>
  <c r="H75" i="25"/>
  <c r="I75" i="25" s="1"/>
  <c r="C75" i="25"/>
  <c r="D75" i="25" s="1"/>
  <c r="AF47" i="25"/>
  <c r="D26" i="25"/>
  <c r="D47" i="25" s="1"/>
  <c r="AB26" i="25"/>
  <c r="AA27" i="25" s="1"/>
  <c r="AE88" i="24"/>
  <c r="O92" i="24"/>
  <c r="R92" i="24" s="1"/>
  <c r="O94" i="24"/>
  <c r="R94" i="24" s="1"/>
  <c r="G94" i="24" s="1"/>
  <c r="O93" i="24"/>
  <c r="R93" i="24" s="1"/>
  <c r="E75" i="24"/>
  <c r="E73" i="24"/>
  <c r="E74" i="24"/>
  <c r="E72" i="24"/>
  <c r="E76" i="24"/>
  <c r="D77" i="24"/>
  <c r="O95" i="24"/>
  <c r="R95" i="24" s="1"/>
  <c r="F67" i="24"/>
  <c r="K41" i="24" s="1"/>
  <c r="F66" i="24"/>
  <c r="K40" i="24" s="1"/>
  <c r="F68" i="24"/>
  <c r="K42" i="24" s="1"/>
  <c r="F69" i="24"/>
  <c r="K43" i="24" s="1"/>
  <c r="F65" i="24"/>
  <c r="K39" i="24" s="1"/>
  <c r="O96" i="24"/>
  <c r="R96" i="24" s="1"/>
  <c r="K66" i="24"/>
  <c r="L40" i="24" s="1"/>
  <c r="K68" i="24"/>
  <c r="L42" i="24" s="1"/>
  <c r="K69" i="24"/>
  <c r="L43" i="24" s="1"/>
  <c r="K67" i="24"/>
  <c r="L41" i="24" s="1"/>
  <c r="K65" i="24"/>
  <c r="L39" i="24" s="1"/>
  <c r="I77" i="24"/>
  <c r="K72" i="24" s="1"/>
  <c r="J74" i="24"/>
  <c r="J72" i="24"/>
  <c r="J76" i="24"/>
  <c r="J73" i="24"/>
  <c r="J75" i="24"/>
  <c r="X17" i="22"/>
  <c r="AO25" i="4"/>
  <c r="AO28" i="4"/>
  <c r="AO27" i="4"/>
  <c r="AO26" i="4"/>
  <c r="AO24" i="4"/>
  <c r="AO19" i="4"/>
  <c r="AO18" i="4"/>
  <c r="AO17" i="4"/>
  <c r="AO16" i="4"/>
  <c r="AO15" i="4"/>
  <c r="AO10" i="4"/>
  <c r="AO9" i="4"/>
  <c r="AO8" i="4"/>
  <c r="AO7" i="4"/>
  <c r="AO6" i="4"/>
  <c r="AO28" i="22"/>
  <c r="AO27" i="22"/>
  <c r="AO26" i="22"/>
  <c r="AO25" i="22"/>
  <c r="AO24" i="22"/>
  <c r="AO19" i="22"/>
  <c r="AO18" i="22"/>
  <c r="AO17" i="22"/>
  <c r="AO16" i="22"/>
  <c r="AO15" i="22"/>
  <c r="AO10" i="22"/>
  <c r="AO9" i="22"/>
  <c r="AO8" i="22"/>
  <c r="AO7" i="22"/>
  <c r="AO6" i="22"/>
  <c r="AO28" i="23"/>
  <c r="AO27" i="23"/>
  <c r="AO26" i="23"/>
  <c r="AO25" i="23"/>
  <c r="AO24" i="23"/>
  <c r="AO19" i="23"/>
  <c r="AO18" i="23"/>
  <c r="AO17" i="23"/>
  <c r="AO16" i="23"/>
  <c r="AO15" i="23"/>
  <c r="AO10" i="23"/>
  <c r="AO9" i="23"/>
  <c r="AO8" i="23"/>
  <c r="AO7" i="23"/>
  <c r="AO6" i="23"/>
  <c r="X26" i="4"/>
  <c r="X28" i="4"/>
  <c r="X27" i="4"/>
  <c r="X25" i="4"/>
  <c r="X24" i="4"/>
  <c r="X19" i="4"/>
  <c r="X18" i="4"/>
  <c r="X17" i="4"/>
  <c r="X16" i="4"/>
  <c r="X15" i="4"/>
  <c r="X10" i="4"/>
  <c r="X9" i="4"/>
  <c r="X8" i="4"/>
  <c r="X7" i="4"/>
  <c r="X6" i="4"/>
  <c r="X28" i="22"/>
  <c r="X27" i="22"/>
  <c r="X26" i="22"/>
  <c r="X25" i="22"/>
  <c r="X24" i="22"/>
  <c r="X19" i="22"/>
  <c r="X18" i="22"/>
  <c r="X16" i="22"/>
  <c r="X15" i="22"/>
  <c r="X10" i="22"/>
  <c r="X9" i="22"/>
  <c r="X8" i="22"/>
  <c r="X7" i="22"/>
  <c r="X6" i="22"/>
  <c r="X28" i="23"/>
  <c r="X27" i="23"/>
  <c r="X26" i="23"/>
  <c r="X25" i="23"/>
  <c r="X24" i="23"/>
  <c r="X19" i="23"/>
  <c r="X18" i="23"/>
  <c r="X17" i="23"/>
  <c r="X16" i="23"/>
  <c r="X15" i="23"/>
  <c r="X10" i="23"/>
  <c r="X9" i="23"/>
  <c r="X8" i="23"/>
  <c r="X7" i="23"/>
  <c r="X6" i="23"/>
  <c r="L26" i="4"/>
  <c r="L28" i="4"/>
  <c r="L27" i="4"/>
  <c r="L25" i="4"/>
  <c r="L24" i="4"/>
  <c r="L19" i="4"/>
  <c r="L18" i="4"/>
  <c r="L17" i="4"/>
  <c r="L16" i="4"/>
  <c r="L15" i="4"/>
  <c r="L10" i="4"/>
  <c r="L9" i="4"/>
  <c r="L8" i="4"/>
  <c r="L7" i="4"/>
  <c r="L6" i="4"/>
  <c r="L28" i="22"/>
  <c r="L27" i="22"/>
  <c r="L26" i="22"/>
  <c r="L25" i="22"/>
  <c r="L24" i="22"/>
  <c r="L19" i="22"/>
  <c r="L18" i="22"/>
  <c r="L17" i="22"/>
  <c r="L16" i="22"/>
  <c r="L15" i="22"/>
  <c r="L10" i="22"/>
  <c r="L9" i="22"/>
  <c r="L8" i="22"/>
  <c r="L7" i="22"/>
  <c r="L6" i="22"/>
  <c r="L28" i="23"/>
  <c r="L27" i="23"/>
  <c r="L26" i="23"/>
  <c r="L24" i="23"/>
  <c r="L19" i="23"/>
  <c r="L18" i="23"/>
  <c r="L17" i="23"/>
  <c r="L15" i="23"/>
  <c r="L10" i="23"/>
  <c r="L9" i="23"/>
  <c r="L8" i="23"/>
  <c r="L6" i="23"/>
  <c r="AO28" i="20"/>
  <c r="AO27" i="20"/>
  <c r="AO26" i="20"/>
  <c r="AO25" i="20"/>
  <c r="AO24" i="20"/>
  <c r="AO19" i="20"/>
  <c r="AO18" i="20"/>
  <c r="AO17" i="20"/>
  <c r="AO16" i="20"/>
  <c r="AO15" i="20"/>
  <c r="AO10" i="20"/>
  <c r="AO9" i="20"/>
  <c r="AO8" i="20"/>
  <c r="AO7" i="20"/>
  <c r="AO6" i="20"/>
  <c r="X28" i="20"/>
  <c r="X27" i="20"/>
  <c r="X26" i="20"/>
  <c r="X25" i="20"/>
  <c r="X24" i="20"/>
  <c r="X18" i="20"/>
  <c r="X16" i="20"/>
  <c r="X9" i="20"/>
  <c r="X6" i="20"/>
  <c r="L28" i="20"/>
  <c r="L27" i="20"/>
  <c r="L24" i="20"/>
  <c r="L19" i="20"/>
  <c r="L18" i="20"/>
  <c r="L16" i="20"/>
  <c r="L15" i="20"/>
  <c r="L10" i="20"/>
  <c r="L9" i="20"/>
  <c r="L7" i="20"/>
  <c r="L6" i="20"/>
  <c r="X10" i="20"/>
  <c r="X8" i="20"/>
  <c r="X19" i="20"/>
  <c r="X17" i="20"/>
  <c r="X15" i="20"/>
  <c r="X7" i="20"/>
  <c r="K6" i="20"/>
  <c r="AK56" i="23"/>
  <c r="AF56" i="23"/>
  <c r="T56" i="23"/>
  <c r="O56" i="23"/>
  <c r="H56" i="23"/>
  <c r="C56" i="23"/>
  <c r="AB35" i="23"/>
  <c r="AA35" i="23"/>
  <c r="AF29" i="23"/>
  <c r="O29" i="23"/>
  <c r="K28" i="23"/>
  <c r="I28" i="23"/>
  <c r="C28" i="23"/>
  <c r="K27" i="23"/>
  <c r="I27" i="23"/>
  <c r="C27" i="23"/>
  <c r="C26" i="23"/>
  <c r="C25" i="23"/>
  <c r="K24" i="23"/>
  <c r="I24" i="23"/>
  <c r="C24" i="23"/>
  <c r="AF20" i="23"/>
  <c r="O20" i="23"/>
  <c r="K19" i="23"/>
  <c r="I19" i="23"/>
  <c r="C19" i="23"/>
  <c r="K18" i="23"/>
  <c r="I18" i="23"/>
  <c r="C18" i="23"/>
  <c r="C17" i="23"/>
  <c r="C16" i="23"/>
  <c r="AK65" i="23"/>
  <c r="T65" i="23"/>
  <c r="K15" i="23"/>
  <c r="I15" i="23"/>
  <c r="C15" i="23"/>
  <c r="AF11" i="23"/>
  <c r="O11" i="23"/>
  <c r="K10" i="23"/>
  <c r="I10" i="23"/>
  <c r="C10" i="23"/>
  <c r="K9" i="23"/>
  <c r="I9" i="23"/>
  <c r="C9" i="23"/>
  <c r="K8" i="23"/>
  <c r="I8" i="23"/>
  <c r="C8" i="23"/>
  <c r="K7" i="23"/>
  <c r="L7" i="23" s="1"/>
  <c r="I7" i="23"/>
  <c r="C7" i="23"/>
  <c r="K6" i="23"/>
  <c r="I6" i="23"/>
  <c r="C6" i="23"/>
  <c r="AL3" i="23"/>
  <c r="AJ3" i="23"/>
  <c r="U3" i="23"/>
  <c r="U17" i="23" s="1"/>
  <c r="S3" i="23"/>
  <c r="AL2" i="23"/>
  <c r="AJ2" i="23"/>
  <c r="AL17" i="23" s="1"/>
  <c r="U2" i="23"/>
  <c r="S2" i="23"/>
  <c r="U16" i="23" s="1"/>
  <c r="AB93" i="24" l="1"/>
  <c r="AE93" i="24" s="1"/>
  <c r="AB95" i="24"/>
  <c r="AE95" i="24" s="1"/>
  <c r="AB96" i="24"/>
  <c r="AE96" i="24" s="1"/>
  <c r="X33" i="31"/>
  <c r="O93" i="31"/>
  <c r="F65" i="31"/>
  <c r="K39" i="31" s="1"/>
  <c r="F66" i="31"/>
  <c r="K40" i="31" s="1"/>
  <c r="F67" i="31"/>
  <c r="K41" i="31" s="1"/>
  <c r="F68" i="31"/>
  <c r="K42" i="31" s="1"/>
  <c r="F69" i="31"/>
  <c r="K43" i="31" s="1"/>
  <c r="I63" i="31"/>
  <c r="K58" i="31" s="1"/>
  <c r="J58" i="31"/>
  <c r="J61" i="31"/>
  <c r="J62" i="31"/>
  <c r="J60" i="31"/>
  <c r="J59" i="31"/>
  <c r="H70" i="31"/>
  <c r="I65" i="31"/>
  <c r="AM73" i="31"/>
  <c r="AM74" i="31"/>
  <c r="AM75" i="31"/>
  <c r="AM76" i="31"/>
  <c r="AM69" i="31"/>
  <c r="AN43" i="31" s="1"/>
  <c r="AM68" i="31"/>
  <c r="AN42" i="31" s="1"/>
  <c r="AM67" i="31"/>
  <c r="AN41" i="31" s="1"/>
  <c r="AM66" i="31"/>
  <c r="AN40" i="31" s="1"/>
  <c r="U70" i="31"/>
  <c r="W65" i="31" s="1"/>
  <c r="V65" i="31"/>
  <c r="V66" i="31"/>
  <c r="V67" i="31"/>
  <c r="V68" i="31"/>
  <c r="V69" i="31"/>
  <c r="O96" i="31"/>
  <c r="D77" i="31"/>
  <c r="E75" i="31"/>
  <c r="E74" i="31"/>
  <c r="E76" i="31"/>
  <c r="E72" i="31"/>
  <c r="E73" i="31"/>
  <c r="AN39" i="31"/>
  <c r="H77" i="31"/>
  <c r="U77" i="31"/>
  <c r="V74" i="31"/>
  <c r="V76" i="31"/>
  <c r="V73" i="31"/>
  <c r="V75" i="31"/>
  <c r="V72" i="31"/>
  <c r="O95" i="31"/>
  <c r="O92" i="31"/>
  <c r="O94" i="31"/>
  <c r="W61" i="31"/>
  <c r="X36" i="31" s="1"/>
  <c r="W59" i="31"/>
  <c r="X34" i="31" s="1"/>
  <c r="W60" i="31"/>
  <c r="X35" i="31" s="1"/>
  <c r="W62" i="31"/>
  <c r="X37" i="31" s="1"/>
  <c r="D45" i="29"/>
  <c r="C72" i="29"/>
  <c r="D72" i="29" s="1"/>
  <c r="G48" i="29"/>
  <c r="H49" i="29"/>
  <c r="E46" i="29"/>
  <c r="C75" i="29"/>
  <c r="D75" i="29" s="1"/>
  <c r="T70" i="29"/>
  <c r="U65" i="29"/>
  <c r="C76" i="29"/>
  <c r="D76" i="29" s="1"/>
  <c r="C73" i="29"/>
  <c r="D73" i="29" s="1"/>
  <c r="Q74" i="29"/>
  <c r="Q75" i="29"/>
  <c r="P77" i="29"/>
  <c r="R72" i="29" s="1"/>
  <c r="Q73" i="29"/>
  <c r="Q76" i="29"/>
  <c r="Q72" i="29"/>
  <c r="R68" i="29"/>
  <c r="W42" i="29" s="1"/>
  <c r="R66" i="29"/>
  <c r="W40" i="29" s="1"/>
  <c r="R65" i="29"/>
  <c r="W39" i="29" s="1"/>
  <c r="R67" i="29"/>
  <c r="W41" i="29" s="1"/>
  <c r="R69" i="29"/>
  <c r="W43" i="29" s="1"/>
  <c r="U72" i="29"/>
  <c r="T77" i="29"/>
  <c r="T63" i="29"/>
  <c r="U58" i="29"/>
  <c r="H86" i="28"/>
  <c r="AH94" i="28"/>
  <c r="AH92" i="28"/>
  <c r="AH95" i="28"/>
  <c r="AH96" i="28"/>
  <c r="AH93" i="28"/>
  <c r="D89" i="28"/>
  <c r="D86" i="28"/>
  <c r="G90" i="28"/>
  <c r="H90" i="28"/>
  <c r="D88" i="28"/>
  <c r="D87" i="28"/>
  <c r="G89" i="28"/>
  <c r="H89" i="28"/>
  <c r="D90" i="28"/>
  <c r="H88" i="28"/>
  <c r="H87" i="28"/>
  <c r="C93" i="28"/>
  <c r="C92" i="28"/>
  <c r="AJ70" i="25"/>
  <c r="AL65" i="25" s="1"/>
  <c r="C95" i="28"/>
  <c r="C96" i="28"/>
  <c r="C94" i="28"/>
  <c r="F94" i="28" s="1"/>
  <c r="AB94" i="24"/>
  <c r="AE94" i="24" s="1"/>
  <c r="H94" i="24" s="1"/>
  <c r="AJ77" i="25"/>
  <c r="AL76" i="25" s="1"/>
  <c r="AM59" i="25"/>
  <c r="AM60" i="25"/>
  <c r="AN35" i="25" s="1"/>
  <c r="AM58" i="25"/>
  <c r="AN33" i="25" s="1"/>
  <c r="L33" i="25"/>
  <c r="AN34" i="25"/>
  <c r="H74" i="25"/>
  <c r="I74" i="25" s="1"/>
  <c r="J94" i="25"/>
  <c r="L103" i="25" s="1"/>
  <c r="AL74" i="25"/>
  <c r="AH68" i="25"/>
  <c r="AM42" i="25" s="1"/>
  <c r="AM39" i="25"/>
  <c r="AH66" i="25"/>
  <c r="AM40" i="25" s="1"/>
  <c r="AH67" i="25"/>
  <c r="AM41" i="25" s="1"/>
  <c r="AH69" i="25"/>
  <c r="AM43" i="25" s="1"/>
  <c r="AL67" i="25"/>
  <c r="AL68" i="25"/>
  <c r="J65" i="25"/>
  <c r="I70" i="25"/>
  <c r="J67" i="25"/>
  <c r="J68" i="25"/>
  <c r="J66" i="25"/>
  <c r="J69" i="25"/>
  <c r="F47" i="25"/>
  <c r="AM62" i="25"/>
  <c r="AN37" i="25" s="1"/>
  <c r="AM61" i="25"/>
  <c r="AN36" i="25" s="1"/>
  <c r="AG72" i="25"/>
  <c r="AF77" i="25"/>
  <c r="AG74" i="25"/>
  <c r="AG76" i="25"/>
  <c r="AG73" i="25"/>
  <c r="AG75" i="25"/>
  <c r="C74" i="25"/>
  <c r="D74" i="25" s="1"/>
  <c r="D70" i="25"/>
  <c r="E67" i="25"/>
  <c r="E69" i="25"/>
  <c r="E66" i="25"/>
  <c r="E68" i="25"/>
  <c r="E65" i="25"/>
  <c r="K59" i="25"/>
  <c r="L34" i="25" s="1"/>
  <c r="K61" i="25"/>
  <c r="L36" i="25" s="1"/>
  <c r="K62" i="25"/>
  <c r="L37" i="25" s="1"/>
  <c r="K60" i="25"/>
  <c r="L35" i="25" s="1"/>
  <c r="AH74" i="25"/>
  <c r="D88" i="24"/>
  <c r="C87" i="24"/>
  <c r="F87" i="24" s="1"/>
  <c r="D90" i="24"/>
  <c r="C86" i="24"/>
  <c r="F86" i="24" s="1"/>
  <c r="C88" i="24"/>
  <c r="F88" i="24" s="1"/>
  <c r="H88" i="24" s="1"/>
  <c r="K76" i="24"/>
  <c r="K73" i="24"/>
  <c r="K74" i="24"/>
  <c r="K75" i="24"/>
  <c r="D89" i="24"/>
  <c r="C90" i="24"/>
  <c r="F90" i="24" s="1"/>
  <c r="D86" i="24"/>
  <c r="D87" i="24"/>
  <c r="C89" i="24"/>
  <c r="F89" i="24" s="1"/>
  <c r="H89" i="24" s="1"/>
  <c r="F72" i="24"/>
  <c r="K45" i="24" s="1"/>
  <c r="F75" i="24"/>
  <c r="K48" i="24" s="1"/>
  <c r="F73" i="24"/>
  <c r="K46" i="24" s="1"/>
  <c r="F74" i="24"/>
  <c r="K47" i="24" s="1"/>
  <c r="F76" i="24"/>
  <c r="K49" i="24" s="1"/>
  <c r="AK58" i="23"/>
  <c r="C11" i="23"/>
  <c r="T59" i="23"/>
  <c r="U59" i="23" s="1"/>
  <c r="AL16" i="23"/>
  <c r="K16" i="23" s="1"/>
  <c r="L16" i="23" s="1"/>
  <c r="C75" i="23"/>
  <c r="D75" i="23" s="1"/>
  <c r="C29" i="23"/>
  <c r="AK61" i="23"/>
  <c r="AL61" i="23" s="1"/>
  <c r="T89" i="23"/>
  <c r="U104" i="23" s="1"/>
  <c r="U87" i="23"/>
  <c r="T86" i="23"/>
  <c r="U101" i="23" s="1"/>
  <c r="T90" i="23"/>
  <c r="U105" i="23" s="1"/>
  <c r="T88" i="23"/>
  <c r="U103" i="23" s="1"/>
  <c r="AA36" i="23"/>
  <c r="U25" i="23"/>
  <c r="T87" i="23"/>
  <c r="U102" i="23" s="1"/>
  <c r="K17" i="23"/>
  <c r="I17" i="23"/>
  <c r="AK76" i="23"/>
  <c r="AL76" i="23" s="1"/>
  <c r="AF76" i="23"/>
  <c r="AG76" i="23" s="1"/>
  <c r="AK67" i="23"/>
  <c r="AL67" i="23" s="1"/>
  <c r="AF67" i="23"/>
  <c r="AG67" i="23" s="1"/>
  <c r="AL26" i="23"/>
  <c r="U65" i="23"/>
  <c r="AL58" i="23"/>
  <c r="AL65" i="23"/>
  <c r="C65" i="23"/>
  <c r="O66" i="23"/>
  <c r="P66" i="23" s="1"/>
  <c r="T67" i="23"/>
  <c r="U67" i="23" s="1"/>
  <c r="U26" i="23"/>
  <c r="T93" i="23" s="1"/>
  <c r="AK60" i="23"/>
  <c r="AL60" i="23" s="1"/>
  <c r="AK62" i="23"/>
  <c r="AL62" i="23" s="1"/>
  <c r="T69" i="23"/>
  <c r="U69" i="23" s="1"/>
  <c r="O69" i="23"/>
  <c r="P69" i="23" s="1"/>
  <c r="C72" i="23"/>
  <c r="C76" i="23"/>
  <c r="D76" i="23" s="1"/>
  <c r="O65" i="23"/>
  <c r="AF65" i="23"/>
  <c r="C68" i="23"/>
  <c r="D68" i="23" s="1"/>
  <c r="C69" i="23"/>
  <c r="D69" i="23" s="1"/>
  <c r="C20" i="23"/>
  <c r="H62" i="23" s="1"/>
  <c r="I62" i="23" s="1"/>
  <c r="H92" i="20"/>
  <c r="H86" i="20"/>
  <c r="C88" i="31" l="1"/>
  <c r="C89" i="31"/>
  <c r="P83" i="31"/>
  <c r="R89" i="31" s="1"/>
  <c r="G89" i="31" s="1"/>
  <c r="C86" i="31"/>
  <c r="C90" i="31"/>
  <c r="C87" i="31"/>
  <c r="AF88" i="31"/>
  <c r="AH94" i="31" s="1"/>
  <c r="H94" i="31" s="1"/>
  <c r="AF89" i="31"/>
  <c r="AH95" i="31" s="1"/>
  <c r="H95" i="31" s="1"/>
  <c r="P82" i="31"/>
  <c r="R88" i="31" s="1"/>
  <c r="G88" i="31" s="1"/>
  <c r="P81" i="31"/>
  <c r="R87" i="31" s="1"/>
  <c r="G87" i="31" s="1"/>
  <c r="P80" i="31"/>
  <c r="R86" i="31" s="1"/>
  <c r="G86" i="31" s="1"/>
  <c r="AF90" i="31"/>
  <c r="AH96" i="31" s="1"/>
  <c r="H96" i="31" s="1"/>
  <c r="W74" i="31"/>
  <c r="W76" i="31"/>
  <c r="W75" i="31"/>
  <c r="W73" i="31"/>
  <c r="W72" i="31"/>
  <c r="AF87" i="31"/>
  <c r="AH93" i="31" s="1"/>
  <c r="H93" i="31" s="1"/>
  <c r="I77" i="31"/>
  <c r="J75" i="31"/>
  <c r="J74" i="31"/>
  <c r="J76" i="31"/>
  <c r="J73" i="31"/>
  <c r="J72" i="31"/>
  <c r="F75" i="31"/>
  <c r="F76" i="31"/>
  <c r="K49" i="31" s="1"/>
  <c r="F73" i="31"/>
  <c r="K46" i="31" s="1"/>
  <c r="F74" i="31"/>
  <c r="P84" i="31"/>
  <c r="R90" i="31" s="1"/>
  <c r="G90" i="31" s="1"/>
  <c r="F72" i="31"/>
  <c r="K45" i="31" s="1"/>
  <c r="AF86" i="31"/>
  <c r="AH92" i="31" s="1"/>
  <c r="H92" i="31" s="1"/>
  <c r="K47" i="31"/>
  <c r="X39" i="31"/>
  <c r="L33" i="31"/>
  <c r="I70" i="31"/>
  <c r="K65" i="31" s="1"/>
  <c r="J67" i="31"/>
  <c r="J66" i="31"/>
  <c r="J68" i="31"/>
  <c r="J65" i="31"/>
  <c r="J69" i="31"/>
  <c r="K48" i="31"/>
  <c r="W68" i="31"/>
  <c r="X42" i="31" s="1"/>
  <c r="W69" i="31"/>
  <c r="X43" i="31" s="1"/>
  <c r="W66" i="31"/>
  <c r="X40" i="31" s="1"/>
  <c r="W67" i="31"/>
  <c r="X41" i="31" s="1"/>
  <c r="K62" i="31"/>
  <c r="L37" i="31" s="1"/>
  <c r="K60" i="31"/>
  <c r="L35" i="31" s="1"/>
  <c r="K59" i="31"/>
  <c r="L34" i="31" s="1"/>
  <c r="K61" i="31"/>
  <c r="L36" i="31" s="1"/>
  <c r="V58" i="29"/>
  <c r="V60" i="29"/>
  <c r="V59" i="29"/>
  <c r="V62" i="29"/>
  <c r="V61" i="29"/>
  <c r="U63" i="29"/>
  <c r="O89" i="29"/>
  <c r="O88" i="29"/>
  <c r="V68" i="29"/>
  <c r="V66" i="29"/>
  <c r="U70" i="29"/>
  <c r="V65" i="29"/>
  <c r="V69" i="29"/>
  <c r="V67" i="29"/>
  <c r="V76" i="29"/>
  <c r="V75" i="29"/>
  <c r="U77" i="29"/>
  <c r="V74" i="29"/>
  <c r="V73" i="29"/>
  <c r="V72" i="29"/>
  <c r="O86" i="29"/>
  <c r="W45" i="29"/>
  <c r="R73" i="29"/>
  <c r="W46" i="29" s="1"/>
  <c r="R74" i="29"/>
  <c r="W47" i="29" s="1"/>
  <c r="R75" i="29"/>
  <c r="W48" i="29" s="1"/>
  <c r="R76" i="29"/>
  <c r="W49" i="29" s="1"/>
  <c r="O87" i="29"/>
  <c r="O90" i="29"/>
  <c r="H94" i="28"/>
  <c r="F95" i="28"/>
  <c r="G94" i="28"/>
  <c r="F92" i="28"/>
  <c r="G92" i="28" s="1"/>
  <c r="F93" i="28"/>
  <c r="G93" i="28" s="1"/>
  <c r="F96" i="28"/>
  <c r="AL66" i="25"/>
  <c r="AL69" i="25"/>
  <c r="AK70" i="25"/>
  <c r="AM65" i="25" s="1"/>
  <c r="AN39" i="25" s="1"/>
  <c r="AL73" i="25"/>
  <c r="AK77" i="25"/>
  <c r="AM73" i="25" s="1"/>
  <c r="AL75" i="25"/>
  <c r="AL72" i="25"/>
  <c r="AE86" i="25"/>
  <c r="AM47" i="25"/>
  <c r="AF84" i="25"/>
  <c r="D81" i="25"/>
  <c r="AF81" i="25"/>
  <c r="AM69" i="25"/>
  <c r="AN43" i="25" s="1"/>
  <c r="AM66" i="25"/>
  <c r="AN40" i="25" s="1"/>
  <c r="AM67" i="25"/>
  <c r="AN41" i="25" s="1"/>
  <c r="D82" i="25"/>
  <c r="AE89" i="25"/>
  <c r="AH75" i="25"/>
  <c r="AM48" i="25" s="1"/>
  <c r="AH76" i="25"/>
  <c r="AM49" i="25" s="1"/>
  <c r="AH73" i="25"/>
  <c r="AM46" i="25" s="1"/>
  <c r="AH72" i="25"/>
  <c r="AM45" i="25" s="1"/>
  <c r="AF82" i="25"/>
  <c r="D80" i="25"/>
  <c r="AE90" i="25"/>
  <c r="D84" i="25"/>
  <c r="F65" i="25"/>
  <c r="K39" i="25" s="1"/>
  <c r="F66" i="25"/>
  <c r="K40" i="25" s="1"/>
  <c r="F68" i="25"/>
  <c r="K42" i="25" s="1"/>
  <c r="F69" i="25"/>
  <c r="K43" i="25" s="1"/>
  <c r="F67" i="25"/>
  <c r="K41" i="25" s="1"/>
  <c r="AF80" i="25"/>
  <c r="AE88" i="25"/>
  <c r="D83" i="25"/>
  <c r="AF83" i="25"/>
  <c r="K65" i="25"/>
  <c r="L39" i="25" s="1"/>
  <c r="K69" i="25"/>
  <c r="L43" i="25" s="1"/>
  <c r="K66" i="25"/>
  <c r="L40" i="25" s="1"/>
  <c r="K67" i="25"/>
  <c r="L41" i="25" s="1"/>
  <c r="K68" i="25"/>
  <c r="L42" i="25" s="1"/>
  <c r="AE87" i="25"/>
  <c r="H90" i="24"/>
  <c r="G90" i="24"/>
  <c r="G89" i="24"/>
  <c r="G87" i="24"/>
  <c r="H87" i="24"/>
  <c r="G86" i="24"/>
  <c r="H86" i="24"/>
  <c r="C92" i="24"/>
  <c r="F92" i="24" s="1"/>
  <c r="G92" i="24" s="1"/>
  <c r="C93" i="24"/>
  <c r="F93" i="24" s="1"/>
  <c r="C96" i="24"/>
  <c r="F96" i="24" s="1"/>
  <c r="C94" i="24"/>
  <c r="F94" i="24" s="1"/>
  <c r="C95" i="24"/>
  <c r="F95" i="24" s="1"/>
  <c r="AB36" i="23"/>
  <c r="AF66" i="23"/>
  <c r="AG66" i="23" s="1"/>
  <c r="AK90" i="23"/>
  <c r="AL105" i="23" s="1"/>
  <c r="AK86" i="23"/>
  <c r="AL101" i="23" s="1"/>
  <c r="T95" i="23"/>
  <c r="AL25" i="23"/>
  <c r="K25" i="23" s="1"/>
  <c r="L25" i="23" s="1"/>
  <c r="AK66" i="23"/>
  <c r="AL66" i="23" s="1"/>
  <c r="AK88" i="23"/>
  <c r="AL103" i="23" s="1"/>
  <c r="AK89" i="23"/>
  <c r="AL104" i="23" s="1"/>
  <c r="AK87" i="23"/>
  <c r="AL102" i="23" s="1"/>
  <c r="I16" i="23"/>
  <c r="H66" i="23" s="1"/>
  <c r="I66" i="23" s="1"/>
  <c r="H72" i="23"/>
  <c r="H58" i="23"/>
  <c r="I58" i="23" s="1"/>
  <c r="AK94" i="23"/>
  <c r="D72" i="23"/>
  <c r="I72" i="23"/>
  <c r="T76" i="23"/>
  <c r="U76" i="23" s="1"/>
  <c r="O76" i="23"/>
  <c r="P76" i="23" s="1"/>
  <c r="H69" i="23"/>
  <c r="I69" i="23" s="1"/>
  <c r="P65" i="23"/>
  <c r="H75" i="23"/>
  <c r="I75" i="23" s="1"/>
  <c r="T74" i="23"/>
  <c r="U74" i="23" s="1"/>
  <c r="O74" i="23"/>
  <c r="P74" i="23" s="1"/>
  <c r="K26" i="23"/>
  <c r="I26" i="23"/>
  <c r="H60" i="23"/>
  <c r="I60" i="23" s="1"/>
  <c r="H59" i="23"/>
  <c r="I59" i="23" s="1"/>
  <c r="O67" i="23"/>
  <c r="P67" i="23" s="1"/>
  <c r="T92" i="23"/>
  <c r="AK72" i="23"/>
  <c r="AF72" i="23"/>
  <c r="D65" i="23"/>
  <c r="AK68" i="23"/>
  <c r="AL68" i="23" s="1"/>
  <c r="AF68" i="23"/>
  <c r="AG68" i="23" s="1"/>
  <c r="T62" i="23"/>
  <c r="U62" i="23" s="1"/>
  <c r="T58" i="23"/>
  <c r="AK74" i="23"/>
  <c r="AL74" i="23" s="1"/>
  <c r="AF74" i="23"/>
  <c r="AG74" i="23" s="1"/>
  <c r="H65" i="23"/>
  <c r="V104" i="23"/>
  <c r="H61" i="23"/>
  <c r="I61" i="23" s="1"/>
  <c r="T68" i="23"/>
  <c r="U68" i="23" s="1"/>
  <c r="O68" i="23"/>
  <c r="P68" i="23" s="1"/>
  <c r="AK59" i="23"/>
  <c r="T72" i="23"/>
  <c r="O72" i="23"/>
  <c r="H76" i="23"/>
  <c r="I76" i="23" s="1"/>
  <c r="AK69" i="23"/>
  <c r="AL69" i="23" s="1"/>
  <c r="AF69" i="23"/>
  <c r="AG69" i="23" s="1"/>
  <c r="AK75" i="23"/>
  <c r="AL75" i="23" s="1"/>
  <c r="AF75" i="23"/>
  <c r="AG75" i="23" s="1"/>
  <c r="H67" i="23"/>
  <c r="I67" i="23" s="1"/>
  <c r="C67" i="23"/>
  <c r="D67" i="23" s="1"/>
  <c r="V102" i="23"/>
  <c r="T73" i="23"/>
  <c r="U73" i="23" s="1"/>
  <c r="O73" i="23"/>
  <c r="P73" i="23" s="1"/>
  <c r="AA37" i="23"/>
  <c r="T94" i="23"/>
  <c r="V103" i="23" s="1"/>
  <c r="T61" i="23"/>
  <c r="U61" i="23" s="1"/>
  <c r="AG65" i="23"/>
  <c r="T75" i="23"/>
  <c r="U75" i="23" s="1"/>
  <c r="O75" i="23"/>
  <c r="P75" i="23" s="1"/>
  <c r="T60" i="23"/>
  <c r="U60" i="23" s="1"/>
  <c r="H68" i="23"/>
  <c r="I68" i="23" s="1"/>
  <c r="T66" i="23"/>
  <c r="V101" i="23"/>
  <c r="T96" i="23"/>
  <c r="V105" i="23" s="1"/>
  <c r="AL3" i="22"/>
  <c r="AL2" i="22"/>
  <c r="AL16" i="22" s="1"/>
  <c r="AL25" i="22" s="1"/>
  <c r="P88" i="31" l="1"/>
  <c r="R94" i="31" s="1"/>
  <c r="G94" i="31" s="1"/>
  <c r="D81" i="31"/>
  <c r="F87" i="31" s="1"/>
  <c r="C93" i="31"/>
  <c r="C92" i="31"/>
  <c r="D84" i="31"/>
  <c r="F90" i="31" s="1"/>
  <c r="D82" i="31"/>
  <c r="F88" i="31" s="1"/>
  <c r="P87" i="31"/>
  <c r="R93" i="31" s="1"/>
  <c r="G93" i="31" s="1"/>
  <c r="C96" i="31"/>
  <c r="D83" i="31"/>
  <c r="F89" i="31" s="1"/>
  <c r="D80" i="31"/>
  <c r="F86" i="31" s="1"/>
  <c r="P89" i="31"/>
  <c r="R95" i="31" s="1"/>
  <c r="G95" i="31" s="1"/>
  <c r="C94" i="31"/>
  <c r="K73" i="31"/>
  <c r="K74" i="31"/>
  <c r="K76" i="31"/>
  <c r="K72" i="31"/>
  <c r="K75" i="31"/>
  <c r="C95" i="31"/>
  <c r="L39" i="31"/>
  <c r="K68" i="31"/>
  <c r="L42" i="31" s="1"/>
  <c r="K66" i="31"/>
  <c r="L40" i="31" s="1"/>
  <c r="K69" i="31"/>
  <c r="L43" i="31" s="1"/>
  <c r="K67" i="31"/>
  <c r="L41" i="31" s="1"/>
  <c r="P86" i="31"/>
  <c r="R92" i="31" s="1"/>
  <c r="G92" i="31" s="1"/>
  <c r="P90" i="31"/>
  <c r="R96" i="31" s="1"/>
  <c r="G96" i="31" s="1"/>
  <c r="O93" i="29"/>
  <c r="O94" i="29"/>
  <c r="O95" i="29"/>
  <c r="W76" i="29"/>
  <c r="W73" i="29"/>
  <c r="W74" i="29"/>
  <c r="W75" i="29"/>
  <c r="W60" i="29"/>
  <c r="X35" i="29" s="1"/>
  <c r="W61" i="29"/>
  <c r="X36" i="29" s="1"/>
  <c r="W62" i="29"/>
  <c r="X37" i="29" s="1"/>
  <c r="W59" i="29"/>
  <c r="X34" i="29" s="1"/>
  <c r="W58" i="29"/>
  <c r="X33" i="29" s="1"/>
  <c r="O96" i="29"/>
  <c r="O92" i="29"/>
  <c r="W68" i="29"/>
  <c r="X42" i="29" s="1"/>
  <c r="W69" i="29"/>
  <c r="X43" i="29" s="1"/>
  <c r="W65" i="29"/>
  <c r="X39" i="29" s="1"/>
  <c r="W66" i="29"/>
  <c r="X40" i="29" s="1"/>
  <c r="W67" i="29"/>
  <c r="X41" i="29" s="1"/>
  <c r="W72" i="29"/>
  <c r="H92" i="28"/>
  <c r="H93" i="28"/>
  <c r="G96" i="28"/>
  <c r="H96" i="28"/>
  <c r="G95" i="28"/>
  <c r="H95" i="28"/>
  <c r="AM68" i="25"/>
  <c r="AN42" i="25" s="1"/>
  <c r="H92" i="24"/>
  <c r="G93" i="24"/>
  <c r="H93" i="24"/>
  <c r="AM72" i="25"/>
  <c r="AM74" i="25"/>
  <c r="AM76" i="25"/>
  <c r="AM75" i="25"/>
  <c r="AH86" i="25"/>
  <c r="H86" i="25" s="1"/>
  <c r="AH90" i="25"/>
  <c r="H90" i="25" s="1"/>
  <c r="AH87" i="25"/>
  <c r="H87" i="25" s="1"/>
  <c r="AH88" i="25"/>
  <c r="C86" i="25"/>
  <c r="F86" i="25" s="1"/>
  <c r="G86" i="25" s="1"/>
  <c r="D86" i="25"/>
  <c r="AF90" i="25"/>
  <c r="AE96" i="25"/>
  <c r="AF88" i="25"/>
  <c r="AE95" i="25"/>
  <c r="D88" i="25"/>
  <c r="C89" i="25"/>
  <c r="F89" i="25" s="1"/>
  <c r="G89" i="25" s="1"/>
  <c r="AE92" i="25"/>
  <c r="AH89" i="25"/>
  <c r="H89" i="25" s="1"/>
  <c r="AF89" i="25"/>
  <c r="D90" i="25"/>
  <c r="C88" i="25"/>
  <c r="F88" i="25" s="1"/>
  <c r="G88" i="25" s="1"/>
  <c r="AF87" i="25"/>
  <c r="D89" i="25"/>
  <c r="C90" i="25"/>
  <c r="F90" i="25" s="1"/>
  <c r="G90" i="25" s="1"/>
  <c r="D87" i="25"/>
  <c r="C87" i="25"/>
  <c r="F87" i="25" s="1"/>
  <c r="G87" i="25" s="1"/>
  <c r="AE93" i="25"/>
  <c r="AF86" i="25"/>
  <c r="AE94" i="25"/>
  <c r="AH94" i="25" s="1"/>
  <c r="H96" i="24"/>
  <c r="G96" i="24"/>
  <c r="G95" i="24"/>
  <c r="H95" i="24"/>
  <c r="J88" i="23"/>
  <c r="K103" i="23" s="1"/>
  <c r="J89" i="23"/>
  <c r="K104" i="23" s="1"/>
  <c r="J90" i="23"/>
  <c r="K105" i="23" s="1"/>
  <c r="K87" i="23"/>
  <c r="J86" i="23"/>
  <c r="K101" i="23" s="1"/>
  <c r="J87" i="23"/>
  <c r="K102" i="23" s="1"/>
  <c r="AB37" i="23"/>
  <c r="AK96" i="23"/>
  <c r="AM105" i="23" s="1"/>
  <c r="AK95" i="23"/>
  <c r="AM104" i="23" s="1"/>
  <c r="AF73" i="23"/>
  <c r="AG73" i="23" s="1"/>
  <c r="I25" i="23"/>
  <c r="J94" i="23" s="1"/>
  <c r="AK73" i="23"/>
  <c r="AL73" i="23" s="1"/>
  <c r="C66" i="23"/>
  <c r="D66" i="23" s="1"/>
  <c r="AF70" i="23"/>
  <c r="AH68" i="23" s="1"/>
  <c r="AK93" i="23"/>
  <c r="AM102" i="23" s="1"/>
  <c r="AM103" i="23"/>
  <c r="AK92" i="23"/>
  <c r="AM101" i="23" s="1"/>
  <c r="J96" i="23"/>
  <c r="L105" i="23" s="1"/>
  <c r="AL59" i="23"/>
  <c r="AK63" i="23"/>
  <c r="T63" i="23"/>
  <c r="U58" i="23"/>
  <c r="H63" i="23"/>
  <c r="O77" i="23"/>
  <c r="P72" i="23"/>
  <c r="AG72" i="23"/>
  <c r="H74" i="23"/>
  <c r="I74" i="23" s="1"/>
  <c r="C74" i="23"/>
  <c r="D74" i="23" s="1"/>
  <c r="O70" i="23"/>
  <c r="U66" i="23"/>
  <c r="T70" i="23"/>
  <c r="T77" i="23"/>
  <c r="U72" i="23"/>
  <c r="AL72" i="23"/>
  <c r="AK70" i="23"/>
  <c r="I65" i="23"/>
  <c r="H70" i="23"/>
  <c r="AL3" i="4"/>
  <c r="AJ3" i="4"/>
  <c r="AL2" i="4"/>
  <c r="AJ2" i="4"/>
  <c r="U3" i="4"/>
  <c r="S3" i="4"/>
  <c r="U2" i="4"/>
  <c r="U17" i="4" s="1"/>
  <c r="S2" i="4"/>
  <c r="U16" i="4" s="1"/>
  <c r="U25" i="4" s="1"/>
  <c r="D88" i="31" l="1"/>
  <c r="F94" i="31" s="1"/>
  <c r="D90" i="31"/>
  <c r="F96" i="31" s="1"/>
  <c r="D89" i="31"/>
  <c r="F95" i="31" s="1"/>
  <c r="D86" i="31"/>
  <c r="F92" i="31" s="1"/>
  <c r="D87" i="31"/>
  <c r="F93" i="31" s="1"/>
  <c r="P88" i="29"/>
  <c r="R94" i="29" s="1"/>
  <c r="P81" i="29"/>
  <c r="R87" i="29" s="1"/>
  <c r="P86" i="29"/>
  <c r="R92" i="29" s="1"/>
  <c r="G92" i="29" s="1"/>
  <c r="P83" i="29"/>
  <c r="R89" i="29" s="1"/>
  <c r="P90" i="29"/>
  <c r="R96" i="29" s="1"/>
  <c r="P80" i="29"/>
  <c r="R86" i="29" s="1"/>
  <c r="G86" i="29" s="1"/>
  <c r="P82" i="29"/>
  <c r="R88" i="29" s="1"/>
  <c r="P89" i="29"/>
  <c r="R95" i="29" s="1"/>
  <c r="P87" i="29"/>
  <c r="R93" i="29" s="1"/>
  <c r="G93" i="29" s="1"/>
  <c r="P84" i="29"/>
  <c r="R90" i="29" s="1"/>
  <c r="H88" i="25"/>
  <c r="AH96" i="25"/>
  <c r="AH95" i="25"/>
  <c r="AH93" i="25"/>
  <c r="AH92" i="25"/>
  <c r="C73" i="23"/>
  <c r="AG70" i="23"/>
  <c r="AI65" i="23" s="1"/>
  <c r="J92" i="23"/>
  <c r="L101" i="23" s="1"/>
  <c r="AF77" i="23"/>
  <c r="AH76" i="23" s="1"/>
  <c r="C70" i="23"/>
  <c r="E69" i="23" s="1"/>
  <c r="AH67" i="23"/>
  <c r="L103" i="23"/>
  <c r="AH66" i="23"/>
  <c r="AH69" i="23"/>
  <c r="J93" i="23"/>
  <c r="L102" i="23" s="1"/>
  <c r="J95" i="23"/>
  <c r="L104" i="23" s="1"/>
  <c r="H73" i="23"/>
  <c r="I73" i="23" s="1"/>
  <c r="AK77" i="23"/>
  <c r="AM74" i="23" s="1"/>
  <c r="AH65" i="23"/>
  <c r="AN39" i="23" s="1"/>
  <c r="AI68" i="23"/>
  <c r="AN42" i="23" s="1"/>
  <c r="AL63" i="23"/>
  <c r="AM61" i="23"/>
  <c r="AM62" i="23"/>
  <c r="AM60" i="23"/>
  <c r="AM58" i="23"/>
  <c r="AM59" i="23"/>
  <c r="D73" i="23"/>
  <c r="C77" i="23"/>
  <c r="I70" i="23"/>
  <c r="J69" i="23"/>
  <c r="J68" i="23"/>
  <c r="J65" i="23"/>
  <c r="J66" i="23"/>
  <c r="J67" i="23"/>
  <c r="AL70" i="23"/>
  <c r="AM65" i="23"/>
  <c r="AM66" i="23"/>
  <c r="AM67" i="23"/>
  <c r="AM68" i="23"/>
  <c r="AM69" i="23"/>
  <c r="U77" i="23"/>
  <c r="V76" i="23"/>
  <c r="V72" i="23"/>
  <c r="V74" i="23"/>
  <c r="V75" i="23"/>
  <c r="V73" i="23"/>
  <c r="I63" i="23"/>
  <c r="J61" i="23"/>
  <c r="J59" i="23"/>
  <c r="J60" i="23"/>
  <c r="J62" i="23"/>
  <c r="J58" i="23"/>
  <c r="AN59" i="23"/>
  <c r="H77" i="23"/>
  <c r="AL77" i="23"/>
  <c r="D70" i="23"/>
  <c r="E67" i="23"/>
  <c r="P77" i="23"/>
  <c r="R72" i="23" s="1"/>
  <c r="Q74" i="23"/>
  <c r="Q75" i="23"/>
  <c r="Q73" i="23"/>
  <c r="Q76" i="23"/>
  <c r="Q72" i="23"/>
  <c r="U63" i="23"/>
  <c r="V59" i="23"/>
  <c r="V58" i="23"/>
  <c r="V62" i="23"/>
  <c r="V60" i="23"/>
  <c r="V61" i="23"/>
  <c r="W72" i="23"/>
  <c r="U70" i="23"/>
  <c r="V69" i="23"/>
  <c r="V65" i="23"/>
  <c r="V68" i="23"/>
  <c r="V67" i="23"/>
  <c r="V66" i="23"/>
  <c r="AI66" i="23"/>
  <c r="AI67" i="23"/>
  <c r="AN41" i="23" s="1"/>
  <c r="P70" i="23"/>
  <c r="Q65" i="23"/>
  <c r="Q69" i="23"/>
  <c r="Q68" i="23"/>
  <c r="Q67" i="23"/>
  <c r="Q66" i="23"/>
  <c r="AI69" i="23"/>
  <c r="U3" i="22"/>
  <c r="U17" i="22" s="1"/>
  <c r="S3" i="22"/>
  <c r="U2" i="22"/>
  <c r="S2" i="22"/>
  <c r="U16" i="22" s="1"/>
  <c r="AL3" i="20"/>
  <c r="AL2" i="20"/>
  <c r="AL16" i="20" s="1"/>
  <c r="U3" i="20"/>
  <c r="U2" i="20"/>
  <c r="U17" i="20" s="1"/>
  <c r="G90" i="29" l="1"/>
  <c r="G87" i="29"/>
  <c r="G88" i="29"/>
  <c r="G89" i="29"/>
  <c r="AH73" i="23"/>
  <c r="AH75" i="23"/>
  <c r="AM76" i="23"/>
  <c r="AG77" i="23"/>
  <c r="AI72" i="23" s="1"/>
  <c r="AN45" i="23" s="1"/>
  <c r="E66" i="23"/>
  <c r="E68" i="23"/>
  <c r="AM73" i="23"/>
  <c r="AH74" i="23"/>
  <c r="AN43" i="23"/>
  <c r="AN40" i="23"/>
  <c r="AF88" i="23" s="1"/>
  <c r="E65" i="23"/>
  <c r="AM72" i="23"/>
  <c r="AH72" i="23"/>
  <c r="K17" i="20"/>
  <c r="L17" i="20" s="1"/>
  <c r="I17" i="20"/>
  <c r="AM75" i="23"/>
  <c r="K62" i="23"/>
  <c r="L37" i="23" s="1"/>
  <c r="K59" i="23"/>
  <c r="L34" i="23" s="1"/>
  <c r="K60" i="23"/>
  <c r="L35" i="23" s="1"/>
  <c r="K61" i="23"/>
  <c r="L36" i="23" s="1"/>
  <c r="K58" i="23"/>
  <c r="L33" i="23" s="1"/>
  <c r="AO34" i="23"/>
  <c r="R66" i="23"/>
  <c r="W40" i="23" s="1"/>
  <c r="R69" i="23"/>
  <c r="W43" i="23" s="1"/>
  <c r="R65" i="23"/>
  <c r="W39" i="23" s="1"/>
  <c r="R68" i="23"/>
  <c r="W42" i="23" s="1"/>
  <c r="R67" i="23"/>
  <c r="W41" i="23" s="1"/>
  <c r="W69" i="23"/>
  <c r="X43" i="23" s="1"/>
  <c r="W65" i="23"/>
  <c r="X39" i="23" s="1"/>
  <c r="W67" i="23"/>
  <c r="X41" i="23" s="1"/>
  <c r="W68" i="23"/>
  <c r="X42" i="23" s="1"/>
  <c r="F69" i="23"/>
  <c r="K43" i="23" s="1"/>
  <c r="F68" i="23"/>
  <c r="K42" i="23" s="1"/>
  <c r="F65" i="23"/>
  <c r="K39" i="23" s="1"/>
  <c r="F66" i="23"/>
  <c r="F67" i="23"/>
  <c r="K41" i="23" s="1"/>
  <c r="AN76" i="23"/>
  <c r="AN73" i="23"/>
  <c r="AN75" i="23"/>
  <c r="AN74" i="23"/>
  <c r="AN66" i="23"/>
  <c r="AO40" i="23" s="1"/>
  <c r="AN67" i="23"/>
  <c r="AO41" i="23" s="1"/>
  <c r="AN65" i="23"/>
  <c r="AO39" i="23" s="1"/>
  <c r="AN69" i="23"/>
  <c r="AO43" i="23" s="1"/>
  <c r="AN68" i="23"/>
  <c r="AO42" i="23" s="1"/>
  <c r="K66" i="23"/>
  <c r="L40" i="23" s="1"/>
  <c r="K67" i="23"/>
  <c r="L41" i="23" s="1"/>
  <c r="K69" i="23"/>
  <c r="L43" i="23" s="1"/>
  <c r="K68" i="23"/>
  <c r="L42" i="23" s="1"/>
  <c r="AN62" i="23"/>
  <c r="AO37" i="23" s="1"/>
  <c r="AN60" i="23"/>
  <c r="AO35" i="23" s="1"/>
  <c r="AN58" i="23"/>
  <c r="AO33" i="23" s="1"/>
  <c r="AN61" i="23"/>
  <c r="AO36" i="23" s="1"/>
  <c r="X35" i="23"/>
  <c r="W59" i="23"/>
  <c r="X34" i="23" s="1"/>
  <c r="W62" i="23"/>
  <c r="W60" i="23"/>
  <c r="W61" i="23"/>
  <c r="X36" i="23" s="1"/>
  <c r="AN72" i="23"/>
  <c r="X37" i="23"/>
  <c r="W45" i="23"/>
  <c r="W58" i="23"/>
  <c r="X33" i="23" s="1"/>
  <c r="K65" i="23"/>
  <c r="L39" i="23"/>
  <c r="D77" i="23"/>
  <c r="F73" i="23" s="1"/>
  <c r="E75" i="23"/>
  <c r="E76" i="23"/>
  <c r="E72" i="23"/>
  <c r="E73" i="23"/>
  <c r="E74" i="23"/>
  <c r="R75" i="23"/>
  <c r="W48" i="23" s="1"/>
  <c r="R76" i="23"/>
  <c r="W49" i="23" s="1"/>
  <c r="R73" i="23"/>
  <c r="W46" i="23" s="1"/>
  <c r="R74" i="23"/>
  <c r="W47" i="23" s="1"/>
  <c r="I77" i="23"/>
  <c r="J75" i="23"/>
  <c r="J72" i="23"/>
  <c r="J76" i="23"/>
  <c r="J74" i="23"/>
  <c r="J73" i="23"/>
  <c r="AI74" i="23"/>
  <c r="AN47" i="23" s="1"/>
  <c r="W73" i="23"/>
  <c r="W75" i="23"/>
  <c r="W76" i="23"/>
  <c r="W74" i="23"/>
  <c r="W66" i="23"/>
  <c r="X40" i="23" s="1"/>
  <c r="U26" i="22"/>
  <c r="U87" i="22"/>
  <c r="U25" i="22"/>
  <c r="U26" i="20"/>
  <c r="AA26" i="20" s="1"/>
  <c r="AL25" i="20"/>
  <c r="AI75" i="23" l="1"/>
  <c r="AN48" i="23" s="1"/>
  <c r="AI73" i="23"/>
  <c r="AN46" i="23" s="1"/>
  <c r="AI76" i="23"/>
  <c r="AN49" i="23" s="1"/>
  <c r="K40" i="23"/>
  <c r="C86" i="23" s="1"/>
  <c r="AF90" i="23"/>
  <c r="AF89" i="23"/>
  <c r="AF87" i="23"/>
  <c r="AF86" i="23"/>
  <c r="P83" i="23"/>
  <c r="AF95" i="23"/>
  <c r="AG82" i="23"/>
  <c r="AI88" i="23" s="1"/>
  <c r="P87" i="23"/>
  <c r="D88" i="23"/>
  <c r="D81" i="23"/>
  <c r="O93" i="23"/>
  <c r="P81" i="23"/>
  <c r="AG89" i="23"/>
  <c r="O90" i="23"/>
  <c r="P90" i="23"/>
  <c r="D90" i="23"/>
  <c r="AG90" i="23"/>
  <c r="AG86" i="23"/>
  <c r="P88" i="23"/>
  <c r="O89" i="23"/>
  <c r="R89" i="23" s="1"/>
  <c r="G89" i="23" s="1"/>
  <c r="AF96" i="23"/>
  <c r="AI96" i="23" s="1"/>
  <c r="H96" i="23" s="1"/>
  <c r="O94" i="23"/>
  <c r="P80" i="23"/>
  <c r="AG83" i="23"/>
  <c r="D87" i="23"/>
  <c r="C90" i="23"/>
  <c r="O86" i="23"/>
  <c r="AG87" i="23"/>
  <c r="AG88" i="23"/>
  <c r="P84" i="23"/>
  <c r="R90" i="23" s="1"/>
  <c r="G90" i="23" s="1"/>
  <c r="P82" i="23"/>
  <c r="AF94" i="23"/>
  <c r="AI94" i="23" s="1"/>
  <c r="O95" i="23"/>
  <c r="O87" i="23"/>
  <c r="AG84" i="23"/>
  <c r="AI90" i="23" s="1"/>
  <c r="H90" i="23" s="1"/>
  <c r="O96" i="23"/>
  <c r="AG80" i="23"/>
  <c r="AF93" i="23"/>
  <c r="K75" i="23"/>
  <c r="K76" i="23"/>
  <c r="K72" i="23"/>
  <c r="K74" i="23"/>
  <c r="K46" i="23"/>
  <c r="F76" i="23"/>
  <c r="K49" i="23" s="1"/>
  <c r="F75" i="23"/>
  <c r="K48" i="23" s="1"/>
  <c r="F72" i="23"/>
  <c r="K45" i="23" s="1"/>
  <c r="F74" i="23"/>
  <c r="K47" i="23" s="1"/>
  <c r="C87" i="23"/>
  <c r="D82" i="23"/>
  <c r="D89" i="23"/>
  <c r="D83" i="23"/>
  <c r="AF92" i="23"/>
  <c r="AI92" i="23" s="1"/>
  <c r="H92" i="23" s="1"/>
  <c r="P89" i="23"/>
  <c r="O88" i="23"/>
  <c r="R88" i="23" s="1"/>
  <c r="G88" i="23" s="1"/>
  <c r="D84" i="23"/>
  <c r="AI86" i="23"/>
  <c r="H86" i="23" s="1"/>
  <c r="P86" i="23"/>
  <c r="D86" i="23"/>
  <c r="D80" i="23"/>
  <c r="C89" i="23"/>
  <c r="O92" i="23"/>
  <c r="AG81" i="23"/>
  <c r="AI87" i="23" s="1"/>
  <c r="H87" i="23" s="1"/>
  <c r="K73" i="23"/>
  <c r="I7" i="22"/>
  <c r="AK56" i="22"/>
  <c r="AF56" i="22"/>
  <c r="T56" i="22"/>
  <c r="O56" i="22"/>
  <c r="H56" i="22"/>
  <c r="C56" i="22"/>
  <c r="AB35" i="22"/>
  <c r="AA35" i="22"/>
  <c r="AF29" i="22"/>
  <c r="O29" i="22"/>
  <c r="K28" i="22"/>
  <c r="I28" i="22"/>
  <c r="C28" i="22"/>
  <c r="K27" i="22"/>
  <c r="I27" i="22"/>
  <c r="C27" i="22"/>
  <c r="C26" i="22"/>
  <c r="C25" i="22"/>
  <c r="K24" i="22"/>
  <c r="I24" i="22"/>
  <c r="C24" i="22"/>
  <c r="AF20" i="22"/>
  <c r="O20" i="22"/>
  <c r="K19" i="22"/>
  <c r="I19" i="22"/>
  <c r="C19" i="22"/>
  <c r="K18" i="22"/>
  <c r="I18" i="22"/>
  <c r="C18" i="22"/>
  <c r="C17" i="22"/>
  <c r="C16" i="22"/>
  <c r="K15" i="22"/>
  <c r="I15" i="22"/>
  <c r="C15" i="22"/>
  <c r="AF11" i="22"/>
  <c r="O11" i="22"/>
  <c r="K10" i="22"/>
  <c r="I10" i="22"/>
  <c r="C10" i="22"/>
  <c r="K9" i="22"/>
  <c r="I9" i="22"/>
  <c r="C9" i="22"/>
  <c r="K8" i="22"/>
  <c r="I8" i="22"/>
  <c r="C8" i="22"/>
  <c r="K7" i="22"/>
  <c r="C7" i="22"/>
  <c r="K6" i="22"/>
  <c r="I6" i="22"/>
  <c r="C6" i="22"/>
  <c r="AJ3" i="22"/>
  <c r="AJ2" i="22"/>
  <c r="AL17" i="22" s="1"/>
  <c r="G96" i="29" l="1"/>
  <c r="C88" i="23"/>
  <c r="F86" i="23"/>
  <c r="AI89" i="23"/>
  <c r="H89" i="23" s="1"/>
  <c r="R96" i="23"/>
  <c r="G96" i="23" s="1"/>
  <c r="R86" i="23"/>
  <c r="G86" i="23" s="1"/>
  <c r="F87" i="23"/>
  <c r="F89" i="23"/>
  <c r="AI93" i="23"/>
  <c r="H93" i="23" s="1"/>
  <c r="R87" i="23"/>
  <c r="R93" i="23"/>
  <c r="C94" i="23"/>
  <c r="F94" i="23" s="1"/>
  <c r="H94" i="23" s="1"/>
  <c r="R94" i="23"/>
  <c r="G94" i="23" s="1"/>
  <c r="AI95" i="23"/>
  <c r="H95" i="23" s="1"/>
  <c r="C95" i="23"/>
  <c r="F95" i="23" s="1"/>
  <c r="C93" i="23"/>
  <c r="F93" i="23" s="1"/>
  <c r="F88" i="23"/>
  <c r="H88" i="23" s="1"/>
  <c r="R92" i="23"/>
  <c r="G92" i="23" s="1"/>
  <c r="C96" i="23"/>
  <c r="F96" i="23" s="1"/>
  <c r="C92" i="23"/>
  <c r="F92" i="23" s="1"/>
  <c r="R95" i="23"/>
  <c r="G95" i="23" s="1"/>
  <c r="F90" i="23"/>
  <c r="O73" i="22"/>
  <c r="P73" i="22" s="1"/>
  <c r="I16" i="22"/>
  <c r="C69" i="22"/>
  <c r="D69" i="22" s="1"/>
  <c r="AF69" i="22"/>
  <c r="AG69" i="22" s="1"/>
  <c r="C72" i="22"/>
  <c r="C75" i="22"/>
  <c r="D75" i="22" s="1"/>
  <c r="O67" i="22"/>
  <c r="P67" i="22" s="1"/>
  <c r="C68" i="22"/>
  <c r="D68" i="22" s="1"/>
  <c r="T69" i="22"/>
  <c r="U69" i="22" s="1"/>
  <c r="O72" i="22"/>
  <c r="AF65" i="22"/>
  <c r="C76" i="22"/>
  <c r="D76" i="22" s="1"/>
  <c r="C20" i="22"/>
  <c r="AA37" i="22"/>
  <c r="T73" i="22"/>
  <c r="U73" i="22" s="1"/>
  <c r="T62" i="22"/>
  <c r="U62" i="22" s="1"/>
  <c r="T86" i="22"/>
  <c r="U101" i="22" s="1"/>
  <c r="T90" i="22"/>
  <c r="U105" i="22" s="1"/>
  <c r="T89" i="22"/>
  <c r="U104" i="22" s="1"/>
  <c r="T88" i="22"/>
  <c r="U103" i="22" s="1"/>
  <c r="AA36" i="22"/>
  <c r="K16" i="22"/>
  <c r="T65" i="22"/>
  <c r="O65" i="22"/>
  <c r="C11" i="22"/>
  <c r="C29" i="22"/>
  <c r="AB36" i="22"/>
  <c r="AK58" i="22"/>
  <c r="AK60" i="22"/>
  <c r="AL60" i="22" s="1"/>
  <c r="AK62" i="22"/>
  <c r="AL62" i="22" s="1"/>
  <c r="T87" i="22"/>
  <c r="U102" i="22" s="1"/>
  <c r="AK66" i="22"/>
  <c r="AL66" i="22" s="1"/>
  <c r="T92" i="22"/>
  <c r="AB36" i="20"/>
  <c r="AB35" i="20"/>
  <c r="AA35" i="20"/>
  <c r="G87" i="23" l="1"/>
  <c r="G93" i="23"/>
  <c r="K87" i="22"/>
  <c r="H62" i="22"/>
  <c r="I62" i="22" s="1"/>
  <c r="T67" i="22"/>
  <c r="U67" i="22" s="1"/>
  <c r="H60" i="22"/>
  <c r="I60" i="22" s="1"/>
  <c r="AK65" i="22"/>
  <c r="AL65" i="22" s="1"/>
  <c r="AK69" i="22"/>
  <c r="AL69" i="22" s="1"/>
  <c r="T72" i="22"/>
  <c r="U72" i="22" s="1"/>
  <c r="H59" i="22"/>
  <c r="I59" i="22" s="1"/>
  <c r="H68" i="22"/>
  <c r="I68" i="22" s="1"/>
  <c r="H58" i="22"/>
  <c r="I58" i="22" s="1"/>
  <c r="H72" i="22"/>
  <c r="I72" i="22" s="1"/>
  <c r="H69" i="22"/>
  <c r="I69" i="22" s="1"/>
  <c r="O69" i="22"/>
  <c r="P69" i="22" s="1"/>
  <c r="H76" i="22"/>
  <c r="I76" i="22" s="1"/>
  <c r="H75" i="22"/>
  <c r="I75" i="22" s="1"/>
  <c r="H61" i="22"/>
  <c r="I61" i="22" s="1"/>
  <c r="AF66" i="22"/>
  <c r="AG66" i="22" s="1"/>
  <c r="AK76" i="22"/>
  <c r="AL76" i="22" s="1"/>
  <c r="AF76" i="22"/>
  <c r="AG76" i="22" s="1"/>
  <c r="T61" i="22"/>
  <c r="U61" i="22" s="1"/>
  <c r="U65" i="22"/>
  <c r="V101" i="22"/>
  <c r="I25" i="22"/>
  <c r="AL58" i="22"/>
  <c r="AG65" i="22"/>
  <c r="AF72" i="22"/>
  <c r="AK72" i="22"/>
  <c r="AK75" i="22"/>
  <c r="AL75" i="22" s="1"/>
  <c r="AF75" i="22"/>
  <c r="AG75" i="22" s="1"/>
  <c r="AK61" i="22"/>
  <c r="AL61" i="22" s="1"/>
  <c r="C65" i="22"/>
  <c r="O66" i="22"/>
  <c r="P66" i="22" s="1"/>
  <c r="AK68" i="22"/>
  <c r="AL68" i="22" s="1"/>
  <c r="AF68" i="22"/>
  <c r="AG68" i="22" s="1"/>
  <c r="T68" i="22"/>
  <c r="U68" i="22" s="1"/>
  <c r="O68" i="22"/>
  <c r="P68" i="22" s="1"/>
  <c r="T74" i="22"/>
  <c r="U74" i="22" s="1"/>
  <c r="O74" i="22"/>
  <c r="P74" i="22" s="1"/>
  <c r="T58" i="22"/>
  <c r="P72" i="22"/>
  <c r="T59" i="22"/>
  <c r="U59" i="22" s="1"/>
  <c r="T93" i="22"/>
  <c r="V102" i="22" s="1"/>
  <c r="T76" i="22"/>
  <c r="U76" i="22" s="1"/>
  <c r="O76" i="22"/>
  <c r="P76" i="22" s="1"/>
  <c r="H65" i="22"/>
  <c r="H66" i="22"/>
  <c r="I66" i="22" s="1"/>
  <c r="C66" i="22"/>
  <c r="D66" i="22" s="1"/>
  <c r="T66" i="22"/>
  <c r="U66" i="22" s="1"/>
  <c r="T94" i="22"/>
  <c r="V103" i="22" s="1"/>
  <c r="T96" i="22"/>
  <c r="V105" i="22" s="1"/>
  <c r="AF73" i="22"/>
  <c r="AG73" i="22" s="1"/>
  <c r="AK73" i="22"/>
  <c r="AL73" i="22" s="1"/>
  <c r="AB37" i="22"/>
  <c r="T60" i="22"/>
  <c r="U60" i="22" s="1"/>
  <c r="D72" i="22"/>
  <c r="T75" i="22"/>
  <c r="U75" i="22" s="1"/>
  <c r="O75" i="22"/>
  <c r="P75" i="22" s="1"/>
  <c r="AK59" i="22"/>
  <c r="AL59" i="22" s="1"/>
  <c r="P65" i="22"/>
  <c r="T95" i="22"/>
  <c r="V104" i="22" s="1"/>
  <c r="K25" i="22"/>
  <c r="O70" i="22" l="1"/>
  <c r="Q69" i="22" s="1"/>
  <c r="H63" i="22"/>
  <c r="J59" i="22" s="1"/>
  <c r="D65" i="22"/>
  <c r="AG72" i="22"/>
  <c r="C73" i="22"/>
  <c r="H73" i="22"/>
  <c r="T77" i="22"/>
  <c r="AK63" i="22"/>
  <c r="T70" i="22"/>
  <c r="T63" i="22"/>
  <c r="U58" i="22"/>
  <c r="I65" i="22"/>
  <c r="O77" i="22"/>
  <c r="AL72" i="22"/>
  <c r="S3" i="20"/>
  <c r="S2" i="20"/>
  <c r="U16" i="20" s="1"/>
  <c r="AJ2" i="20"/>
  <c r="AL17" i="20" s="1"/>
  <c r="AJ3" i="20"/>
  <c r="P70" i="22" l="1"/>
  <c r="R66" i="22" s="1"/>
  <c r="Z16" i="4"/>
  <c r="AL16" i="4" s="1"/>
  <c r="Z25" i="4"/>
  <c r="AL25" i="4" s="1"/>
  <c r="Z16" i="20"/>
  <c r="U87" i="20"/>
  <c r="Q65" i="22"/>
  <c r="Q67" i="22"/>
  <c r="Q66" i="22"/>
  <c r="Q68" i="22"/>
  <c r="J62" i="22"/>
  <c r="J60" i="22"/>
  <c r="J61" i="22"/>
  <c r="J58" i="22"/>
  <c r="I63" i="22"/>
  <c r="K58" i="22" s="1"/>
  <c r="U70" i="22"/>
  <c r="V69" i="22"/>
  <c r="V65" i="22"/>
  <c r="V67" i="22"/>
  <c r="V66" i="22"/>
  <c r="V68" i="22"/>
  <c r="U63" i="22"/>
  <c r="W58" i="22" s="1"/>
  <c r="V62" i="22"/>
  <c r="V61" i="22"/>
  <c r="V59" i="22"/>
  <c r="V58" i="22"/>
  <c r="V60" i="22"/>
  <c r="I73" i="22"/>
  <c r="P77" i="22"/>
  <c r="Q73" i="22"/>
  <c r="Q74" i="22"/>
  <c r="Q72" i="22"/>
  <c r="Q76" i="22"/>
  <c r="Q75" i="22"/>
  <c r="D73" i="22"/>
  <c r="AL63" i="22"/>
  <c r="AM58" i="22"/>
  <c r="AM62" i="22"/>
  <c r="AM60" i="22"/>
  <c r="AM61" i="22"/>
  <c r="AM59" i="22"/>
  <c r="U77" i="22"/>
  <c r="V72" i="22"/>
  <c r="V73" i="22"/>
  <c r="V74" i="22"/>
  <c r="V76" i="22"/>
  <c r="V75" i="22"/>
  <c r="R67" i="22" l="1"/>
  <c r="W41" i="22" s="1"/>
  <c r="R68" i="22"/>
  <c r="W42" i="22" s="1"/>
  <c r="W40" i="22"/>
  <c r="R69" i="22"/>
  <c r="W43" i="22" s="1"/>
  <c r="R65" i="22"/>
  <c r="W39" i="22" s="1"/>
  <c r="K62" i="22"/>
  <c r="L37" i="22" s="1"/>
  <c r="K61" i="22"/>
  <c r="L36" i="22" s="1"/>
  <c r="L33" i="22"/>
  <c r="K60" i="22"/>
  <c r="L35" i="22" s="1"/>
  <c r="K59" i="22"/>
  <c r="L34" i="22" s="1"/>
  <c r="W73" i="22"/>
  <c r="W74" i="22"/>
  <c r="W75" i="22"/>
  <c r="W76" i="22"/>
  <c r="W72" i="22"/>
  <c r="AN60" i="22"/>
  <c r="AO35" i="22" s="1"/>
  <c r="AN62" i="22"/>
  <c r="AN59" i="22"/>
  <c r="AN58" i="22"/>
  <c r="AO33" i="22" s="1"/>
  <c r="AN61" i="22"/>
  <c r="AO36" i="22" s="1"/>
  <c r="W69" i="22"/>
  <c r="X43" i="22" s="1"/>
  <c r="W67" i="22"/>
  <c r="X41" i="22" s="1"/>
  <c r="W65" i="22"/>
  <c r="X39" i="22" s="1"/>
  <c r="W66" i="22"/>
  <c r="X40" i="22" s="1"/>
  <c r="W68" i="22"/>
  <c r="X42" i="22" s="1"/>
  <c r="AO37" i="22"/>
  <c r="R73" i="22"/>
  <c r="W46" i="22" s="1"/>
  <c r="R74" i="22"/>
  <c r="W47" i="22" s="1"/>
  <c r="R76" i="22"/>
  <c r="W49" i="22" s="1"/>
  <c r="R75" i="22"/>
  <c r="W48" i="22" s="1"/>
  <c r="R72" i="22"/>
  <c r="W45" i="22" s="1"/>
  <c r="X33" i="22"/>
  <c r="W62" i="22"/>
  <c r="X37" i="22" s="1"/>
  <c r="W61" i="22"/>
  <c r="X36" i="22" s="1"/>
  <c r="W59" i="22"/>
  <c r="X34" i="22" s="1"/>
  <c r="W60" i="22"/>
  <c r="X35" i="22" s="1"/>
  <c r="AO34" i="22"/>
  <c r="U25" i="20"/>
  <c r="AA36" i="20"/>
  <c r="O86" i="22" l="1"/>
  <c r="O87" i="22"/>
  <c r="O88" i="22"/>
  <c r="O89" i="22"/>
  <c r="O90" i="22"/>
  <c r="D83" i="22"/>
  <c r="D81" i="22"/>
  <c r="D84" i="22"/>
  <c r="D82" i="22"/>
  <c r="D80" i="22"/>
  <c r="AG80" i="22"/>
  <c r="O93" i="22"/>
  <c r="P86" i="22"/>
  <c r="P83" i="22"/>
  <c r="O95" i="22"/>
  <c r="O96" i="22"/>
  <c r="P89" i="22"/>
  <c r="P90" i="22"/>
  <c r="P82" i="22"/>
  <c r="O94" i="22"/>
  <c r="P87" i="22"/>
  <c r="P80" i="22"/>
  <c r="AG83" i="22"/>
  <c r="O92" i="22"/>
  <c r="AG84" i="22"/>
  <c r="P81" i="22"/>
  <c r="P88" i="22"/>
  <c r="AG82" i="22"/>
  <c r="AG81" i="22"/>
  <c r="P84" i="22"/>
  <c r="Z25" i="20"/>
  <c r="AA37" i="20"/>
  <c r="K28" i="4"/>
  <c r="K24" i="4"/>
  <c r="K19" i="4"/>
  <c r="K15" i="4"/>
  <c r="K10" i="4"/>
  <c r="K9" i="4"/>
  <c r="K8" i="4"/>
  <c r="K7" i="4"/>
  <c r="K6" i="4"/>
  <c r="K28" i="20"/>
  <c r="K27" i="20"/>
  <c r="K24" i="20"/>
  <c r="K19" i="20"/>
  <c r="K18" i="20"/>
  <c r="K16" i="20"/>
  <c r="K15" i="20"/>
  <c r="K7" i="20"/>
  <c r="K8" i="20"/>
  <c r="L8" i="20" s="1"/>
  <c r="K9" i="20"/>
  <c r="K10" i="20"/>
  <c r="R88" i="22" l="1"/>
  <c r="G88" i="22" s="1"/>
  <c r="R87" i="22"/>
  <c r="R86" i="22"/>
  <c r="G86" i="22" s="1"/>
  <c r="R89" i="22"/>
  <c r="G89" i="22" s="1"/>
  <c r="R90" i="22"/>
  <c r="G90" i="22" s="1"/>
  <c r="R92" i="22"/>
  <c r="G92" i="22" s="1"/>
  <c r="R93" i="22"/>
  <c r="R96" i="22"/>
  <c r="G96" i="22" s="1"/>
  <c r="R95" i="22"/>
  <c r="G95" i="22" s="1"/>
  <c r="R94" i="22"/>
  <c r="G94" i="22" s="1"/>
  <c r="AK88" i="20"/>
  <c r="AL26" i="20" l="1"/>
  <c r="AB26" i="20" l="1"/>
  <c r="AB17" i="20"/>
  <c r="AA17" i="4"/>
  <c r="AL17" i="4" s="1"/>
  <c r="AC25" i="4"/>
  <c r="AA17" i="20"/>
  <c r="AC16" i="20"/>
  <c r="AC25" i="20"/>
  <c r="AB37" i="20"/>
  <c r="AK56" i="20"/>
  <c r="AF56" i="20"/>
  <c r="T56" i="20"/>
  <c r="O56" i="20"/>
  <c r="H56" i="20"/>
  <c r="C56" i="20"/>
  <c r="O29" i="20"/>
  <c r="I28" i="20"/>
  <c r="C28" i="20"/>
  <c r="O72" i="20"/>
  <c r="I24" i="20"/>
  <c r="C24" i="20"/>
  <c r="O20" i="20"/>
  <c r="I19" i="20"/>
  <c r="C19" i="20"/>
  <c r="I15" i="20"/>
  <c r="C15" i="20"/>
  <c r="AF11" i="20"/>
  <c r="O11" i="20"/>
  <c r="I10" i="20"/>
  <c r="C10" i="20"/>
  <c r="I9" i="20"/>
  <c r="C9" i="20"/>
  <c r="I8" i="20"/>
  <c r="C8" i="20"/>
  <c r="I7" i="20"/>
  <c r="C7" i="20"/>
  <c r="I6" i="20"/>
  <c r="C6" i="20"/>
  <c r="AB17" i="4" l="1"/>
  <c r="AF17" i="4"/>
  <c r="T68" i="20"/>
  <c r="U68" i="20" s="1"/>
  <c r="T69" i="20"/>
  <c r="U69" i="20" s="1"/>
  <c r="T65" i="20"/>
  <c r="U65" i="20" s="1"/>
  <c r="K17" i="4"/>
  <c r="C72" i="20"/>
  <c r="D72" i="20" s="1"/>
  <c r="P72" i="20"/>
  <c r="AF67" i="20"/>
  <c r="C76" i="20"/>
  <c r="D76" i="20" s="1"/>
  <c r="T58" i="20"/>
  <c r="T59" i="20"/>
  <c r="U59" i="20" s="1"/>
  <c r="T60" i="20"/>
  <c r="U60" i="20" s="1"/>
  <c r="T61" i="20"/>
  <c r="U61" i="20" s="1"/>
  <c r="T62" i="20"/>
  <c r="U62" i="20" s="1"/>
  <c r="O68" i="20"/>
  <c r="P68" i="20" s="1"/>
  <c r="C69" i="20"/>
  <c r="D69" i="20" s="1"/>
  <c r="O69" i="20"/>
  <c r="P69" i="20" s="1"/>
  <c r="AF69" i="20"/>
  <c r="AG69" i="20" s="1"/>
  <c r="T72" i="20"/>
  <c r="T90" i="20"/>
  <c r="U105" i="20" s="1"/>
  <c r="T89" i="20"/>
  <c r="U104" i="20" s="1"/>
  <c r="T88" i="20"/>
  <c r="U103" i="20" s="1"/>
  <c r="T86" i="20"/>
  <c r="U101" i="20" s="1"/>
  <c r="T76" i="20"/>
  <c r="U76" i="20" s="1"/>
  <c r="O76" i="20"/>
  <c r="P76" i="20" s="1"/>
  <c r="C11" i="20"/>
  <c r="T93" i="20"/>
  <c r="T87" i="20"/>
  <c r="U102" i="20" s="1"/>
  <c r="T75" i="20"/>
  <c r="U75" i="20" s="1"/>
  <c r="O75" i="20"/>
  <c r="P75" i="20" s="1"/>
  <c r="AF76" i="20"/>
  <c r="AG76" i="20" s="1"/>
  <c r="C65" i="20"/>
  <c r="O65" i="20"/>
  <c r="AF65" i="20"/>
  <c r="O66" i="20"/>
  <c r="P66" i="20" s="1"/>
  <c r="T66" i="20"/>
  <c r="U66" i="20" s="1"/>
  <c r="O67" i="20"/>
  <c r="P67" i="20" s="1"/>
  <c r="T67" i="20"/>
  <c r="U67" i="20" s="1"/>
  <c r="AF72" i="20"/>
  <c r="K26" i="20" l="1"/>
  <c r="L26" i="20" s="1"/>
  <c r="T96" i="20"/>
  <c r="V105" i="20" s="1"/>
  <c r="K25" i="20"/>
  <c r="L25" i="20" s="1"/>
  <c r="AG65" i="20"/>
  <c r="O70" i="20"/>
  <c r="P65" i="20"/>
  <c r="T74" i="20"/>
  <c r="U74" i="20" s="1"/>
  <c r="O74" i="20"/>
  <c r="P74" i="20" s="1"/>
  <c r="I26" i="20"/>
  <c r="C67" i="20"/>
  <c r="T73" i="20"/>
  <c r="U73" i="20" s="1"/>
  <c r="O73" i="20"/>
  <c r="T94" i="20"/>
  <c r="V103" i="20" s="1"/>
  <c r="T63" i="20"/>
  <c r="U58" i="20"/>
  <c r="D65" i="20"/>
  <c r="AG72" i="20"/>
  <c r="V102" i="20"/>
  <c r="T95" i="20"/>
  <c r="V104" i="20" s="1"/>
  <c r="C17" i="20"/>
  <c r="K88" i="20" s="1"/>
  <c r="T92" i="20"/>
  <c r="V101" i="20" s="1"/>
  <c r="U72" i="20"/>
  <c r="T70" i="20"/>
  <c r="AG67" i="20"/>
  <c r="I16" i="4"/>
  <c r="AC16" i="4" l="1"/>
  <c r="K16" i="4"/>
  <c r="T77" i="20"/>
  <c r="U77" i="20" s="1"/>
  <c r="AF16" i="4"/>
  <c r="C74" i="20"/>
  <c r="U70" i="20"/>
  <c r="V69" i="20"/>
  <c r="V66" i="20"/>
  <c r="V68" i="20"/>
  <c r="V65" i="20"/>
  <c r="V67" i="20"/>
  <c r="C18" i="20"/>
  <c r="D67" i="20"/>
  <c r="P70" i="20"/>
  <c r="Q69" i="20"/>
  <c r="Q65" i="20"/>
  <c r="Q67" i="20"/>
  <c r="Q66" i="20"/>
  <c r="Q68" i="20"/>
  <c r="U63" i="20"/>
  <c r="V58" i="20"/>
  <c r="V59" i="20"/>
  <c r="V60" i="20"/>
  <c r="V62" i="20"/>
  <c r="V61" i="20"/>
  <c r="P73" i="20"/>
  <c r="O77" i="20"/>
  <c r="AF74" i="20"/>
  <c r="C26" i="20"/>
  <c r="K25" i="4" l="1"/>
  <c r="V72" i="20"/>
  <c r="W72" i="20"/>
  <c r="W74" i="20"/>
  <c r="W73" i="20"/>
  <c r="V76" i="20"/>
  <c r="V75" i="20"/>
  <c r="V74" i="20"/>
  <c r="V73" i="20"/>
  <c r="AF25" i="4"/>
  <c r="W60" i="20"/>
  <c r="X35" i="20" s="1"/>
  <c r="W59" i="20"/>
  <c r="X34" i="20" s="1"/>
  <c r="W61" i="20"/>
  <c r="X36" i="20" s="1"/>
  <c r="W62" i="20"/>
  <c r="X37" i="20" s="1"/>
  <c r="R68" i="20"/>
  <c r="W42" i="20" s="1"/>
  <c r="R67" i="20"/>
  <c r="W41" i="20" s="1"/>
  <c r="R66" i="20"/>
  <c r="W40" i="20" s="1"/>
  <c r="R69" i="20"/>
  <c r="W43" i="20" s="1"/>
  <c r="P77" i="20"/>
  <c r="R73" i="20" s="1"/>
  <c r="Q73" i="20"/>
  <c r="Q72" i="20"/>
  <c r="Q75" i="20"/>
  <c r="Q74" i="20"/>
  <c r="Q76" i="20"/>
  <c r="AF68" i="20"/>
  <c r="I18" i="20"/>
  <c r="K89" i="20" s="1"/>
  <c r="W69" i="20"/>
  <c r="X43" i="20" s="1"/>
  <c r="W68" i="20"/>
  <c r="X42" i="20" s="1"/>
  <c r="W67" i="20"/>
  <c r="X41" i="20" s="1"/>
  <c r="W66" i="20"/>
  <c r="X40" i="20" s="1"/>
  <c r="W65" i="20"/>
  <c r="X39" i="20" s="1"/>
  <c r="D74" i="20"/>
  <c r="AG74" i="20"/>
  <c r="W58" i="20"/>
  <c r="X33" i="20" s="1"/>
  <c r="W76" i="20"/>
  <c r="W75" i="20"/>
  <c r="R65" i="20"/>
  <c r="W39" i="20" s="1"/>
  <c r="W46" i="20" l="1"/>
  <c r="P86" i="20"/>
  <c r="O87" i="20"/>
  <c r="P80" i="20"/>
  <c r="P84" i="20"/>
  <c r="P90" i="20"/>
  <c r="P88" i="20"/>
  <c r="P89" i="20"/>
  <c r="C27" i="20"/>
  <c r="O89" i="20"/>
  <c r="P83" i="20"/>
  <c r="AG68" i="20"/>
  <c r="P87" i="20"/>
  <c r="P82" i="20"/>
  <c r="O86" i="20"/>
  <c r="O88" i="20"/>
  <c r="O90" i="20"/>
  <c r="P81" i="20"/>
  <c r="C68" i="20"/>
  <c r="R75" i="20"/>
  <c r="W48" i="20" s="1"/>
  <c r="R76" i="20"/>
  <c r="W49" i="20" s="1"/>
  <c r="R72" i="20"/>
  <c r="W45" i="20" s="1"/>
  <c r="R74" i="20"/>
  <c r="W47" i="20" s="1"/>
  <c r="I28" i="4"/>
  <c r="R87" i="20" l="1"/>
  <c r="G87" i="20" s="1"/>
  <c r="R86" i="20"/>
  <c r="G86" i="20" s="1"/>
  <c r="R90" i="20"/>
  <c r="G90" i="20" s="1"/>
  <c r="R89" i="20"/>
  <c r="O92" i="20"/>
  <c r="R92" i="20" s="1"/>
  <c r="G92" i="20" s="1"/>
  <c r="O93" i="20"/>
  <c r="R93" i="20" s="1"/>
  <c r="O95" i="20"/>
  <c r="R95" i="20" s="1"/>
  <c r="O94" i="20"/>
  <c r="R94" i="20" s="1"/>
  <c r="D68" i="20"/>
  <c r="O96" i="20"/>
  <c r="R96" i="20" s="1"/>
  <c r="G96" i="20" s="1"/>
  <c r="R88" i="20"/>
  <c r="G88" i="20" s="1"/>
  <c r="AF75" i="20"/>
  <c r="I27" i="20"/>
  <c r="AF76" i="4"/>
  <c r="AG76" i="4" s="1"/>
  <c r="AF73" i="4"/>
  <c r="AG73" i="4" s="1"/>
  <c r="AF72" i="4"/>
  <c r="AG72" i="4" s="1"/>
  <c r="AF69" i="4"/>
  <c r="AG69" i="4" s="1"/>
  <c r="AF66" i="4"/>
  <c r="AG66" i="4" s="1"/>
  <c r="AF65" i="4"/>
  <c r="AG65" i="4" s="1"/>
  <c r="T90" i="4"/>
  <c r="U105" i="4" s="1"/>
  <c r="T89" i="4"/>
  <c r="U104" i="4" s="1"/>
  <c r="T88" i="4"/>
  <c r="U103" i="4" s="1"/>
  <c r="T87" i="4"/>
  <c r="U102" i="4" s="1"/>
  <c r="T86" i="4"/>
  <c r="U101" i="4" s="1"/>
  <c r="O76" i="4"/>
  <c r="P76" i="4" s="1"/>
  <c r="O75" i="4"/>
  <c r="P75" i="4" s="1"/>
  <c r="O73" i="4"/>
  <c r="P73" i="4" s="1"/>
  <c r="O72" i="4"/>
  <c r="P72" i="4" s="1"/>
  <c r="O69" i="4"/>
  <c r="P69" i="4" s="1"/>
  <c r="O68" i="4"/>
  <c r="P68" i="4" s="1"/>
  <c r="O67" i="4"/>
  <c r="P67" i="4" s="1"/>
  <c r="O66" i="4"/>
  <c r="P66" i="4" s="1"/>
  <c r="O65" i="4"/>
  <c r="P65" i="4" s="1"/>
  <c r="AK56" i="4"/>
  <c r="T56" i="4"/>
  <c r="H56" i="4"/>
  <c r="C75" i="20" l="1"/>
  <c r="AG75" i="20"/>
  <c r="O70" i="4"/>
  <c r="D75" i="20" l="1"/>
  <c r="Q66" i="4"/>
  <c r="Q69" i="4"/>
  <c r="Q65" i="4"/>
  <c r="Q68" i="4"/>
  <c r="Q67" i="4"/>
  <c r="I25" i="4" l="1"/>
  <c r="I24" i="4"/>
  <c r="I6" i="4"/>
  <c r="I7" i="4"/>
  <c r="I8" i="4"/>
  <c r="I9" i="4"/>
  <c r="I10" i="4"/>
  <c r="C76" i="4" l="1"/>
  <c r="C28" i="4"/>
  <c r="C73" i="4"/>
  <c r="C25" i="4"/>
  <c r="C72" i="4"/>
  <c r="C24" i="4"/>
  <c r="D76" i="4" l="1"/>
  <c r="D73" i="4"/>
  <c r="D72" i="4"/>
  <c r="I19" i="4"/>
  <c r="I15" i="4"/>
  <c r="C16" i="4"/>
  <c r="K87" i="4" s="1"/>
  <c r="C19" i="4"/>
  <c r="C15" i="4"/>
  <c r="C7" i="4"/>
  <c r="C8" i="4"/>
  <c r="C9" i="4"/>
  <c r="C10" i="4"/>
  <c r="C6" i="4"/>
  <c r="AF11" i="4"/>
  <c r="O20" i="4"/>
  <c r="O11" i="4"/>
  <c r="AF56" i="4"/>
  <c r="O56" i="4"/>
  <c r="P70" i="4" l="1"/>
  <c r="T62" i="4"/>
  <c r="U62" i="4" s="1"/>
  <c r="T58" i="4"/>
  <c r="T61" i="4"/>
  <c r="U61" i="4" s="1"/>
  <c r="T60" i="4"/>
  <c r="U60" i="4" s="1"/>
  <c r="T59" i="4"/>
  <c r="U59" i="4" s="1"/>
  <c r="R67" i="4" l="1"/>
  <c r="R66" i="4"/>
  <c r="R69" i="4"/>
  <c r="R68" i="4"/>
  <c r="R65" i="4"/>
  <c r="U58" i="4"/>
  <c r="T63" i="4"/>
  <c r="V58" i="4" l="1"/>
  <c r="V60" i="4"/>
  <c r="U63" i="4"/>
  <c r="W58" i="4" s="1"/>
  <c r="V59" i="4"/>
  <c r="V61" i="4"/>
  <c r="V62" i="4"/>
  <c r="X33" i="4" l="1"/>
  <c r="W60" i="4"/>
  <c r="X35" i="4" s="1"/>
  <c r="W59" i="4"/>
  <c r="X34" i="4" s="1"/>
  <c r="W61" i="4"/>
  <c r="X36" i="4" s="1"/>
  <c r="W62" i="4"/>
  <c r="X37" i="4" s="1"/>
  <c r="W41" i="4"/>
  <c r="W42" i="4"/>
  <c r="W39" i="4"/>
  <c r="W43" i="4"/>
  <c r="W40" i="4"/>
  <c r="P83" i="4" l="1"/>
  <c r="P81" i="4"/>
  <c r="P82" i="4"/>
  <c r="P84" i="4"/>
  <c r="P80" i="4"/>
  <c r="C11" i="4" l="1"/>
  <c r="C66" i="4"/>
  <c r="D66" i="4" s="1"/>
  <c r="C69" i="4"/>
  <c r="D69" i="4" s="1"/>
  <c r="C65" i="4"/>
  <c r="D65" i="4" s="1"/>
  <c r="O89" i="4" l="1"/>
  <c r="R89" i="4" s="1"/>
  <c r="G89" i="4" s="1"/>
  <c r="O86" i="4"/>
  <c r="R86" i="4" s="1"/>
  <c r="G86" i="4" s="1"/>
  <c r="O90" i="4"/>
  <c r="R90" i="4" s="1"/>
  <c r="G90" i="4" s="1"/>
  <c r="O88" i="4"/>
  <c r="R88" i="4" s="1"/>
  <c r="G88" i="4" s="1"/>
  <c r="O87" i="4"/>
  <c r="R87" i="4" s="1"/>
  <c r="G87" i="4" s="1"/>
  <c r="C56" i="4" l="1"/>
  <c r="AF73" i="20" l="1"/>
  <c r="AF77" i="20" s="1"/>
  <c r="I25" i="20"/>
  <c r="C73" i="20" s="1"/>
  <c r="AH73" i="20" l="1"/>
  <c r="AH72" i="20"/>
  <c r="AH75" i="20"/>
  <c r="AH74" i="20"/>
  <c r="AH76" i="20"/>
  <c r="C77" i="20"/>
  <c r="E75" i="20" l="1"/>
  <c r="E73" i="20"/>
  <c r="E74" i="20"/>
  <c r="E76" i="20"/>
  <c r="E72" i="20"/>
  <c r="AF66" i="20"/>
  <c r="I16" i="20"/>
  <c r="C66" i="20" l="1"/>
  <c r="C70" i="20" s="1"/>
  <c r="E67" i="20" s="1"/>
  <c r="AG66" i="20"/>
  <c r="AF70" i="20"/>
  <c r="AL103" i="20"/>
  <c r="AK93" i="20"/>
  <c r="AK87" i="20"/>
  <c r="AL102" i="20" s="1"/>
  <c r="AK92" i="20"/>
  <c r="AK89" i="20"/>
  <c r="AL104" i="20" s="1"/>
  <c r="AK86" i="20"/>
  <c r="AL101" i="20" s="1"/>
  <c r="C16" i="20"/>
  <c r="K87" i="20" s="1"/>
  <c r="AK95" i="20"/>
  <c r="AK90" i="20"/>
  <c r="AL105" i="20" s="1"/>
  <c r="AF20" i="20"/>
  <c r="J90" i="20"/>
  <c r="K105" i="20" s="1"/>
  <c r="E65" i="20" l="1"/>
  <c r="E68" i="20"/>
  <c r="E69" i="20"/>
  <c r="D66" i="20"/>
  <c r="E66" i="20"/>
  <c r="AM104" i="20"/>
  <c r="AG73" i="20"/>
  <c r="C25" i="20"/>
  <c r="AF29" i="20"/>
  <c r="AH65" i="20"/>
  <c r="AH69" i="20"/>
  <c r="AH66" i="20"/>
  <c r="AH67" i="20"/>
  <c r="AG70" i="20"/>
  <c r="AI66" i="20" s="1"/>
  <c r="AH68" i="20"/>
  <c r="AM102" i="20"/>
  <c r="AK61" i="20"/>
  <c r="AL61" i="20" s="1"/>
  <c r="AK58" i="20"/>
  <c r="AK60" i="20"/>
  <c r="AL60" i="20" s="1"/>
  <c r="AK59" i="20"/>
  <c r="AL59" i="20" s="1"/>
  <c r="AK62" i="20"/>
  <c r="AL62" i="20" s="1"/>
  <c r="J88" i="20"/>
  <c r="K103" i="20" s="1"/>
  <c r="J86" i="20"/>
  <c r="K101" i="20" s="1"/>
  <c r="J96" i="20"/>
  <c r="L105" i="20" s="1"/>
  <c r="J87" i="20"/>
  <c r="K102" i="20" s="1"/>
  <c r="C20" i="20"/>
  <c r="J89" i="20"/>
  <c r="K104" i="20" s="1"/>
  <c r="J92" i="20"/>
  <c r="AM101" i="20"/>
  <c r="AK94" i="20"/>
  <c r="AM103" i="20" s="1"/>
  <c r="AK96" i="20"/>
  <c r="AM105" i="20" s="1"/>
  <c r="AN40" i="20" l="1"/>
  <c r="AL58" i="20"/>
  <c r="AK63" i="20"/>
  <c r="C29" i="20"/>
  <c r="D73" i="20"/>
  <c r="J94" i="20"/>
  <c r="L103" i="20" s="1"/>
  <c r="L101" i="20"/>
  <c r="H58" i="20"/>
  <c r="H62" i="20"/>
  <c r="I62" i="20" s="1"/>
  <c r="H59" i="20"/>
  <c r="I59" i="20" s="1"/>
  <c r="H60" i="20"/>
  <c r="I60" i="20" s="1"/>
  <c r="H61" i="20"/>
  <c r="I61" i="20" s="1"/>
  <c r="D70" i="20"/>
  <c r="J93" i="20"/>
  <c r="L102" i="20" s="1"/>
  <c r="AI67" i="20"/>
  <c r="AN41" i="20" s="1"/>
  <c r="AI69" i="20"/>
  <c r="AN43" i="20" s="1"/>
  <c r="AI68" i="20"/>
  <c r="AN42" i="20" s="1"/>
  <c r="AI65" i="20"/>
  <c r="AN39" i="20" s="1"/>
  <c r="J95" i="20"/>
  <c r="L104" i="20" s="1"/>
  <c r="AK76" i="20"/>
  <c r="AL76" i="20" s="1"/>
  <c r="AK72" i="20"/>
  <c r="AK69" i="20"/>
  <c r="AL69" i="20" s="1"/>
  <c r="AK75" i="20"/>
  <c r="AL75" i="20" s="1"/>
  <c r="AK66" i="20"/>
  <c r="AL66" i="20" s="1"/>
  <c r="AK74" i="20"/>
  <c r="AL74" i="20" s="1"/>
  <c r="AK68" i="20"/>
  <c r="AL68" i="20" s="1"/>
  <c r="AK73" i="20"/>
  <c r="AL73" i="20" s="1"/>
  <c r="AG77" i="20"/>
  <c r="AI73" i="20" s="1"/>
  <c r="AN46" i="20" s="1"/>
  <c r="AK65" i="20"/>
  <c r="AK67" i="20"/>
  <c r="AL67" i="20" s="1"/>
  <c r="AF90" i="20" l="1"/>
  <c r="AF89" i="20"/>
  <c r="AF86" i="20"/>
  <c r="AF87" i="20"/>
  <c r="AF88" i="20"/>
  <c r="H68" i="20"/>
  <c r="I68" i="20" s="1"/>
  <c r="H75" i="20"/>
  <c r="I75" i="20" s="1"/>
  <c r="H73" i="20"/>
  <c r="I73" i="20" s="1"/>
  <c r="H65" i="20"/>
  <c r="H69" i="20"/>
  <c r="I69" i="20" s="1"/>
  <c r="H74" i="20"/>
  <c r="I74" i="20" s="1"/>
  <c r="H67" i="20"/>
  <c r="I67" i="20" s="1"/>
  <c r="H72" i="20"/>
  <c r="D77" i="20"/>
  <c r="F73" i="20" s="1"/>
  <c r="K46" i="20" s="1"/>
  <c r="H76" i="20"/>
  <c r="I76" i="20" s="1"/>
  <c r="H66" i="20"/>
  <c r="I66" i="20" s="1"/>
  <c r="AI75" i="20"/>
  <c r="AN48" i="20" s="1"/>
  <c r="AI76" i="20"/>
  <c r="AN49" i="20" s="1"/>
  <c r="AI72" i="20"/>
  <c r="AN45" i="20" s="1"/>
  <c r="AI74" i="20"/>
  <c r="AN47" i="20" s="1"/>
  <c r="F68" i="20"/>
  <c r="K42" i="20" s="1"/>
  <c r="F67" i="20"/>
  <c r="K41" i="20" s="1"/>
  <c r="F69" i="20"/>
  <c r="K43" i="20" s="1"/>
  <c r="F65" i="20"/>
  <c r="K39" i="20" s="1"/>
  <c r="F66" i="20"/>
  <c r="K40" i="20" s="1"/>
  <c r="AM58" i="20"/>
  <c r="AM59" i="20"/>
  <c r="AM60" i="20"/>
  <c r="AL63" i="20"/>
  <c r="AN58" i="20" s="1"/>
  <c r="AM62" i="20"/>
  <c r="AM61" i="20"/>
  <c r="AL65" i="20"/>
  <c r="AK70" i="20"/>
  <c r="AL72" i="20"/>
  <c r="AK77" i="20"/>
  <c r="I58" i="20"/>
  <c r="H63" i="20"/>
  <c r="AO33" i="20" l="1"/>
  <c r="AF96" i="20"/>
  <c r="C88" i="20"/>
  <c r="AF93" i="20"/>
  <c r="I63" i="20"/>
  <c r="K58" i="20" s="1"/>
  <c r="J62" i="20"/>
  <c r="J61" i="20"/>
  <c r="J59" i="20"/>
  <c r="J58" i="20"/>
  <c r="J60" i="20"/>
  <c r="C87" i="20"/>
  <c r="C89" i="20"/>
  <c r="AF95" i="20"/>
  <c r="I72" i="20"/>
  <c r="H77" i="20"/>
  <c r="H70" i="20"/>
  <c r="I65" i="20"/>
  <c r="AN60" i="20"/>
  <c r="AO35" i="20" s="1"/>
  <c r="AN59" i="20"/>
  <c r="AO34" i="20" s="1"/>
  <c r="AN62" i="20"/>
  <c r="AO37" i="20" s="1"/>
  <c r="AN61" i="20"/>
  <c r="AO36" i="20" s="1"/>
  <c r="F74" i="20"/>
  <c r="K47" i="20" s="1"/>
  <c r="F75" i="20"/>
  <c r="K48" i="20" s="1"/>
  <c r="F72" i="20"/>
  <c r="K45" i="20" s="1"/>
  <c r="F76" i="20"/>
  <c r="K49" i="20" s="1"/>
  <c r="C86" i="20"/>
  <c r="AF94" i="20"/>
  <c r="AM76" i="20"/>
  <c r="AM73" i="20"/>
  <c r="AL77" i="20"/>
  <c r="AN72" i="20" s="1"/>
  <c r="AM72" i="20"/>
  <c r="AM75" i="20"/>
  <c r="AM74" i="20"/>
  <c r="AM67" i="20"/>
  <c r="AM68" i="20"/>
  <c r="AM66" i="20"/>
  <c r="AL70" i="20"/>
  <c r="AM65" i="20"/>
  <c r="AM69" i="20"/>
  <c r="C90" i="20"/>
  <c r="AF92" i="20"/>
  <c r="AG84" i="20" l="1"/>
  <c r="AI90" i="20" s="1"/>
  <c r="H90" i="20" s="1"/>
  <c r="C92" i="20"/>
  <c r="AG82" i="20"/>
  <c r="AI88" i="20" s="1"/>
  <c r="H88" i="20" s="1"/>
  <c r="C95" i="20"/>
  <c r="I70" i="20"/>
  <c r="K65" i="20" s="1"/>
  <c r="J68" i="20"/>
  <c r="J69" i="20"/>
  <c r="J66" i="20"/>
  <c r="J67" i="20"/>
  <c r="J65" i="20"/>
  <c r="AG80" i="20"/>
  <c r="AI86" i="20" s="1"/>
  <c r="AN68" i="20"/>
  <c r="AO42" i="20" s="1"/>
  <c r="AN69" i="20"/>
  <c r="AO43" i="20" s="1"/>
  <c r="AN67" i="20"/>
  <c r="AO41" i="20" s="1"/>
  <c r="AN66" i="20"/>
  <c r="AO40" i="20" s="1"/>
  <c r="AG81" i="20"/>
  <c r="AI87" i="20" s="1"/>
  <c r="H87" i="20" s="1"/>
  <c r="AN75" i="20"/>
  <c r="AN74" i="20"/>
  <c r="AN76" i="20"/>
  <c r="AN73" i="20"/>
  <c r="C94" i="20"/>
  <c r="J74" i="20"/>
  <c r="J72" i="20"/>
  <c r="J75" i="20"/>
  <c r="I77" i="20"/>
  <c r="K72" i="20" s="1"/>
  <c r="J76" i="20"/>
  <c r="J73" i="20"/>
  <c r="L33" i="20"/>
  <c r="K61" i="20"/>
  <c r="L36" i="20" s="1"/>
  <c r="K62" i="20"/>
  <c r="L37" i="20" s="1"/>
  <c r="K60" i="20"/>
  <c r="L35" i="20" s="1"/>
  <c r="K59" i="20"/>
  <c r="L34" i="20" s="1"/>
  <c r="AG83" i="20"/>
  <c r="AI89" i="20" s="1"/>
  <c r="H89" i="20" s="1"/>
  <c r="C96" i="20"/>
  <c r="AN65" i="20"/>
  <c r="AO39" i="20" s="1"/>
  <c r="C93" i="20"/>
  <c r="D82" i="20" l="1"/>
  <c r="F88" i="20" s="1"/>
  <c r="D83" i="20"/>
  <c r="AG88" i="20"/>
  <c r="AI94" i="20" s="1"/>
  <c r="H94" i="20" s="1"/>
  <c r="AG89" i="20"/>
  <c r="AI95" i="20" s="1"/>
  <c r="H95" i="20" s="1"/>
  <c r="AG90" i="20"/>
  <c r="AI96" i="20" s="1"/>
  <c r="H96" i="20" s="1"/>
  <c r="AG86" i="20"/>
  <c r="AI92" i="20" s="1"/>
  <c r="D81" i="20"/>
  <c r="F87" i="20" s="1"/>
  <c r="D84" i="20"/>
  <c r="K67" i="20"/>
  <c r="L41" i="20" s="1"/>
  <c r="K69" i="20"/>
  <c r="L43" i="20" s="1"/>
  <c r="K68" i="20"/>
  <c r="L42" i="20" s="1"/>
  <c r="K66" i="20"/>
  <c r="L40" i="20" s="1"/>
  <c r="AG87" i="20"/>
  <c r="AI93" i="20" s="1"/>
  <c r="H93" i="20" s="1"/>
  <c r="D80" i="20"/>
  <c r="K76" i="20"/>
  <c r="K73" i="20"/>
  <c r="K74" i="20"/>
  <c r="K75" i="20"/>
  <c r="L39" i="20"/>
  <c r="F86" i="20" l="1"/>
  <c r="F89" i="20"/>
  <c r="G89" i="20" s="1"/>
  <c r="F90" i="20"/>
  <c r="D90" i="20"/>
  <c r="D87" i="20"/>
  <c r="D88" i="20"/>
  <c r="D89" i="20"/>
  <c r="D86" i="20"/>
  <c r="AF67" i="4"/>
  <c r="AG67" i="4" s="1"/>
  <c r="I17" i="4"/>
  <c r="C67" i="4" s="1"/>
  <c r="F94" i="20" l="1"/>
  <c r="G94" i="20" s="1"/>
  <c r="F96" i="20"/>
  <c r="F95" i="20"/>
  <c r="G95" i="20" s="1"/>
  <c r="F93" i="20"/>
  <c r="G93" i="20" s="1"/>
  <c r="F92" i="20"/>
  <c r="C17" i="4"/>
  <c r="AF18" i="4"/>
  <c r="D67" i="4" l="1"/>
  <c r="K88" i="4"/>
  <c r="AL18" i="4"/>
  <c r="C18" i="4"/>
  <c r="C20" i="4" s="1"/>
  <c r="AF20" i="4"/>
  <c r="AK88" i="4" l="1"/>
  <c r="AL103" i="4" s="1"/>
  <c r="K18" i="4"/>
  <c r="AK89" i="4"/>
  <c r="AL104" i="4" s="1"/>
  <c r="AK60" i="4"/>
  <c r="AL60" i="4" s="1"/>
  <c r="AK59" i="4"/>
  <c r="AL59" i="4" s="1"/>
  <c r="AK61" i="4"/>
  <c r="AL61" i="4" s="1"/>
  <c r="AK62" i="4"/>
  <c r="AL62" i="4" s="1"/>
  <c r="AF68" i="4"/>
  <c r="I18" i="4"/>
  <c r="AK87" i="4"/>
  <c r="AL102" i="4" s="1"/>
  <c r="AK86" i="4"/>
  <c r="AL101" i="4" s="1"/>
  <c r="AK90" i="4"/>
  <c r="AL105" i="4" s="1"/>
  <c r="H61" i="4"/>
  <c r="I61" i="4" s="1"/>
  <c r="H59" i="4"/>
  <c r="I59" i="4" s="1"/>
  <c r="H62" i="4"/>
  <c r="I62" i="4" s="1"/>
  <c r="H60" i="4"/>
  <c r="I60" i="4" s="1"/>
  <c r="H58" i="4"/>
  <c r="AK63" i="4" l="1"/>
  <c r="AL58" i="4"/>
  <c r="C68" i="4"/>
  <c r="J87" i="4"/>
  <c r="K102" i="4" s="1"/>
  <c r="J90" i="4"/>
  <c r="K105" i="4" s="1"/>
  <c r="J86" i="4"/>
  <c r="K101" i="4" s="1"/>
  <c r="J88" i="4"/>
  <c r="K103" i="4" s="1"/>
  <c r="AG68" i="4"/>
  <c r="AF70" i="4"/>
  <c r="I58" i="4"/>
  <c r="H63" i="4"/>
  <c r="J89" i="4"/>
  <c r="K104" i="4" s="1"/>
  <c r="AG70" i="4" l="1"/>
  <c r="AH68" i="4"/>
  <c r="AH69" i="4"/>
  <c r="AH65" i="4"/>
  <c r="AH66" i="4"/>
  <c r="AH67" i="4"/>
  <c r="I63" i="4"/>
  <c r="K58" i="4" s="1"/>
  <c r="J59" i="4"/>
  <c r="J60" i="4"/>
  <c r="J62" i="4"/>
  <c r="J61" i="4"/>
  <c r="J58" i="4"/>
  <c r="D68" i="4"/>
  <c r="C70" i="4"/>
  <c r="AM60" i="4"/>
  <c r="AL63" i="4"/>
  <c r="AN58" i="4" s="1"/>
  <c r="AM59" i="4"/>
  <c r="AM62" i="4"/>
  <c r="AM58" i="4"/>
  <c r="AM61" i="4"/>
  <c r="AI68" i="4"/>
  <c r="AO33" i="4" l="1"/>
  <c r="AN42" i="4"/>
  <c r="AI66" i="4"/>
  <c r="AN40" i="4" s="1"/>
  <c r="AI69" i="4"/>
  <c r="AN43" i="4" s="1"/>
  <c r="AI65" i="4"/>
  <c r="AN39" i="4" s="1"/>
  <c r="AI67" i="4"/>
  <c r="AN41" i="4" s="1"/>
  <c r="E68" i="4"/>
  <c r="E69" i="4"/>
  <c r="E65" i="4"/>
  <c r="E67" i="4"/>
  <c r="E66" i="4"/>
  <c r="D70" i="4"/>
  <c r="F68" i="4" s="1"/>
  <c r="L33" i="4"/>
  <c r="AN62" i="4"/>
  <c r="AO37" i="4" s="1"/>
  <c r="AN61" i="4"/>
  <c r="AO36" i="4" s="1"/>
  <c r="AN59" i="4"/>
  <c r="AO34" i="4" s="1"/>
  <c r="AN60" i="4"/>
  <c r="AO35" i="4" s="1"/>
  <c r="K61" i="4"/>
  <c r="L36" i="4" s="1"/>
  <c r="K62" i="4"/>
  <c r="L37" i="4" s="1"/>
  <c r="K59" i="4"/>
  <c r="L34" i="4" s="1"/>
  <c r="K60" i="4"/>
  <c r="L35" i="4" s="1"/>
  <c r="AG82" i="4" l="1"/>
  <c r="AF87" i="4"/>
  <c r="D81" i="4"/>
  <c r="D84" i="4"/>
  <c r="AG81" i="4"/>
  <c r="AG80" i="4"/>
  <c r="D83" i="4"/>
  <c r="D82" i="4"/>
  <c r="AG84" i="4"/>
  <c r="AG83" i="4"/>
  <c r="AF86" i="4"/>
  <c r="F65" i="4"/>
  <c r="K39" i="4" s="1"/>
  <c r="F66" i="4"/>
  <c r="K40" i="4" s="1"/>
  <c r="F69" i="4"/>
  <c r="K43" i="4" s="1"/>
  <c r="F67" i="4"/>
  <c r="K41" i="4" s="1"/>
  <c r="AF89" i="4"/>
  <c r="AF90" i="4"/>
  <c r="K42" i="4"/>
  <c r="AF88" i="4"/>
  <c r="D80" i="4"/>
  <c r="AI88" i="4" l="1"/>
  <c r="H88" i="4" s="1"/>
  <c r="AI87" i="4"/>
  <c r="H87" i="4" s="1"/>
  <c r="AI89" i="4"/>
  <c r="H89" i="4" s="1"/>
  <c r="AI86" i="4"/>
  <c r="H86" i="4" s="1"/>
  <c r="C90" i="4"/>
  <c r="C87" i="4"/>
  <c r="F87" i="4" s="1"/>
  <c r="AI90" i="4"/>
  <c r="H90" i="4" s="1"/>
  <c r="C86" i="4"/>
  <c r="C88" i="4"/>
  <c r="F88" i="4" s="1"/>
  <c r="C89" i="4"/>
  <c r="F86" i="4" l="1"/>
  <c r="F89" i="4"/>
  <c r="F90" i="4"/>
  <c r="O29" i="4"/>
  <c r="T67" i="4" s="1"/>
  <c r="U67" i="4" s="1"/>
  <c r="U26" i="4"/>
  <c r="O74" i="4" s="1"/>
  <c r="T73" i="4" l="1"/>
  <c r="U73" i="4" s="1"/>
  <c r="T74" i="4"/>
  <c r="U74" i="4" s="1"/>
  <c r="P74" i="4"/>
  <c r="O77" i="4"/>
  <c r="T72" i="4"/>
  <c r="T66" i="4"/>
  <c r="U66" i="4" s="1"/>
  <c r="T75" i="4"/>
  <c r="U75" i="4" s="1"/>
  <c r="T76" i="4"/>
  <c r="U76" i="4" s="1"/>
  <c r="T65" i="4"/>
  <c r="T92" i="4"/>
  <c r="V101" i="4" s="1"/>
  <c r="T95" i="4"/>
  <c r="V104" i="4" s="1"/>
  <c r="AA26" i="4"/>
  <c r="AL26" i="4" s="1"/>
  <c r="T93" i="4"/>
  <c r="V102" i="4" s="1"/>
  <c r="T94" i="4"/>
  <c r="V103" i="4" s="1"/>
  <c r="T96" i="4"/>
  <c r="V105" i="4" s="1"/>
  <c r="T68" i="4"/>
  <c r="U68" i="4" s="1"/>
  <c r="T69" i="4"/>
  <c r="U69" i="4" s="1"/>
  <c r="AB26" i="4" l="1"/>
  <c r="AF26" i="4"/>
  <c r="Q72" i="4"/>
  <c r="Q74" i="4"/>
  <c r="Q76" i="4"/>
  <c r="Q75" i="4"/>
  <c r="P77" i="4"/>
  <c r="R74" i="4" s="1"/>
  <c r="Q73" i="4"/>
  <c r="T70" i="4"/>
  <c r="U65" i="4"/>
  <c r="T77" i="4"/>
  <c r="U72" i="4"/>
  <c r="W47" i="4" l="1"/>
  <c r="V68" i="4"/>
  <c r="V69" i="4"/>
  <c r="U70" i="4"/>
  <c r="W65" i="4" s="1"/>
  <c r="V66" i="4"/>
  <c r="V67" i="4"/>
  <c r="V65" i="4"/>
  <c r="I26" i="4"/>
  <c r="AF74" i="4"/>
  <c r="K26" i="4"/>
  <c r="R72" i="4"/>
  <c r="W45" i="4" s="1"/>
  <c r="R76" i="4"/>
  <c r="W49" i="4" s="1"/>
  <c r="R73" i="4"/>
  <c r="W46" i="4" s="1"/>
  <c r="R75" i="4"/>
  <c r="V75" i="4"/>
  <c r="V74" i="4"/>
  <c r="V73" i="4"/>
  <c r="U77" i="4"/>
  <c r="V72" i="4"/>
  <c r="V76" i="4"/>
  <c r="C26" i="4"/>
  <c r="AF27" i="4"/>
  <c r="W48" i="4"/>
  <c r="O93" i="4" l="1"/>
  <c r="AA30" i="4"/>
  <c r="AB31" i="4" s="1"/>
  <c r="O96" i="4"/>
  <c r="W73" i="4"/>
  <c r="W74" i="4"/>
  <c r="W75" i="4"/>
  <c r="W76" i="4"/>
  <c r="O92" i="4"/>
  <c r="W72" i="4"/>
  <c r="W67" i="4"/>
  <c r="X41" i="4" s="1"/>
  <c r="W69" i="4"/>
  <c r="X43" i="4" s="1"/>
  <c r="W66" i="4"/>
  <c r="X40" i="4" s="1"/>
  <c r="W68" i="4"/>
  <c r="X42" i="4" s="1"/>
  <c r="O94" i="4"/>
  <c r="C27" i="4"/>
  <c r="C29" i="4" s="1"/>
  <c r="H74" i="4" s="1"/>
  <c r="I74" i="4" s="1"/>
  <c r="AL27" i="4"/>
  <c r="AK95" i="4" s="1"/>
  <c r="AM104" i="4" s="1"/>
  <c r="O95" i="4"/>
  <c r="AF29" i="4"/>
  <c r="AG74" i="4"/>
  <c r="C74" i="4"/>
  <c r="X39" i="4"/>
  <c r="P90" i="4" l="1"/>
  <c r="P88" i="4"/>
  <c r="R94" i="4"/>
  <c r="G94" i="4" s="1"/>
  <c r="P87" i="4"/>
  <c r="R93" i="4" s="1"/>
  <c r="G93" i="4" s="1"/>
  <c r="AK75" i="4"/>
  <c r="AL75" i="4" s="1"/>
  <c r="AF75" i="4"/>
  <c r="K27" i="4"/>
  <c r="I27" i="4"/>
  <c r="J95" i="4" s="1"/>
  <c r="L104" i="4" s="1"/>
  <c r="AK94" i="4"/>
  <c r="AM103" i="4" s="1"/>
  <c r="AK92" i="4"/>
  <c r="AM101" i="4" s="1"/>
  <c r="AK96" i="4"/>
  <c r="AM105" i="4" s="1"/>
  <c r="AK93" i="4"/>
  <c r="AM102" i="4" s="1"/>
  <c r="H72" i="4"/>
  <c r="H67" i="4"/>
  <c r="I67" i="4" s="1"/>
  <c r="H76" i="4"/>
  <c r="I76" i="4" s="1"/>
  <c r="H65" i="4"/>
  <c r="H66" i="4"/>
  <c r="I66" i="4" s="1"/>
  <c r="H73" i="4"/>
  <c r="I73" i="4" s="1"/>
  <c r="H68" i="4"/>
  <c r="I68" i="4" s="1"/>
  <c r="H69" i="4"/>
  <c r="I69" i="4" s="1"/>
  <c r="R96" i="4"/>
  <c r="G96" i="4" s="1"/>
  <c r="D74" i="4"/>
  <c r="P89" i="4"/>
  <c r="R95" i="4" s="1"/>
  <c r="G95" i="4" s="1"/>
  <c r="P86" i="4"/>
  <c r="R92" i="4" s="1"/>
  <c r="G92" i="4" s="1"/>
  <c r="AK68" i="4"/>
  <c r="AL68" i="4" s="1"/>
  <c r="AK76" i="4"/>
  <c r="AL76" i="4" s="1"/>
  <c r="AK67" i="4"/>
  <c r="AL67" i="4" s="1"/>
  <c r="AK65" i="4"/>
  <c r="AK66" i="4"/>
  <c r="AL66" i="4" s="1"/>
  <c r="AK69" i="4"/>
  <c r="AL69" i="4" s="1"/>
  <c r="AK73" i="4"/>
  <c r="AL73" i="4" s="1"/>
  <c r="AK72" i="4"/>
  <c r="AK74" i="4"/>
  <c r="AL74" i="4" s="1"/>
  <c r="AL72" i="4" l="1"/>
  <c r="AK77" i="4"/>
  <c r="I72" i="4"/>
  <c r="I65" i="4"/>
  <c r="H70" i="4"/>
  <c r="C75" i="4"/>
  <c r="H75" i="4"/>
  <c r="I75" i="4" s="1"/>
  <c r="J94" i="4"/>
  <c r="L103" i="4" s="1"/>
  <c r="J93" i="4"/>
  <c r="L102" i="4" s="1"/>
  <c r="J96" i="4"/>
  <c r="L105" i="4" s="1"/>
  <c r="J92" i="4"/>
  <c r="L101" i="4" s="1"/>
  <c r="AL65" i="4"/>
  <c r="AK70" i="4"/>
  <c r="AG75" i="4"/>
  <c r="AF77" i="4"/>
  <c r="H77" i="4" l="1"/>
  <c r="J73" i="4" s="1"/>
  <c r="J69" i="4"/>
  <c r="J67" i="4"/>
  <c r="J68" i="4"/>
  <c r="I70" i="4"/>
  <c r="K65" i="4" s="1"/>
  <c r="J66" i="4"/>
  <c r="J65" i="4"/>
  <c r="AM65" i="4"/>
  <c r="AM69" i="4"/>
  <c r="AM68" i="4"/>
  <c r="AM67" i="4"/>
  <c r="AL70" i="4"/>
  <c r="AN65" i="4" s="1"/>
  <c r="AM66" i="4"/>
  <c r="AM76" i="4"/>
  <c r="AM73" i="4"/>
  <c r="AM72" i="4"/>
  <c r="AL77" i="4"/>
  <c r="AM75" i="4"/>
  <c r="AM74" i="4"/>
  <c r="D75" i="4"/>
  <c r="C77" i="4"/>
  <c r="AG77" i="4"/>
  <c r="AI75" i="4" s="1"/>
  <c r="AH76" i="4"/>
  <c r="AH74" i="4"/>
  <c r="AH72" i="4"/>
  <c r="AH73" i="4"/>
  <c r="AH75" i="4"/>
  <c r="J75" i="4" l="1"/>
  <c r="J72" i="4"/>
  <c r="I77" i="4"/>
  <c r="K75" i="4" s="1"/>
  <c r="J74" i="4"/>
  <c r="J76" i="4"/>
  <c r="AO39" i="4"/>
  <c r="D77" i="4"/>
  <c r="F75" i="4" s="1"/>
  <c r="E73" i="4"/>
  <c r="E72" i="4"/>
  <c r="E76" i="4"/>
  <c r="E74" i="4"/>
  <c r="E75" i="4"/>
  <c r="AN76" i="4"/>
  <c r="AN75" i="4"/>
  <c r="AN74" i="4"/>
  <c r="AN73" i="4"/>
  <c r="AN72" i="4"/>
  <c r="AN48" i="4"/>
  <c r="L39" i="4"/>
  <c r="AN69" i="4"/>
  <c r="AO43" i="4" s="1"/>
  <c r="AN66" i="4"/>
  <c r="AO40" i="4" s="1"/>
  <c r="AN68" i="4"/>
  <c r="AO42" i="4" s="1"/>
  <c r="AN67" i="4"/>
  <c r="AO41" i="4" s="1"/>
  <c r="K69" i="4"/>
  <c r="L43" i="4" s="1"/>
  <c r="K68" i="4"/>
  <c r="L42" i="4" s="1"/>
  <c r="K67" i="4"/>
  <c r="L41" i="4" s="1"/>
  <c r="K66" i="4"/>
  <c r="L40" i="4" s="1"/>
  <c r="AI73" i="4"/>
  <c r="AN46" i="4" s="1"/>
  <c r="AI76" i="4"/>
  <c r="AN49" i="4" s="1"/>
  <c r="AI72" i="4"/>
  <c r="AN45" i="4" s="1"/>
  <c r="AI74" i="4"/>
  <c r="AN47" i="4" s="1"/>
  <c r="K74" i="4" l="1"/>
  <c r="K72" i="4"/>
  <c r="K73" i="4"/>
  <c r="K76" i="4"/>
  <c r="D89" i="4"/>
  <c r="AF93" i="4"/>
  <c r="AF92" i="4"/>
  <c r="AG89" i="4"/>
  <c r="AF94" i="4"/>
  <c r="D87" i="4"/>
  <c r="AF96" i="4"/>
  <c r="D88" i="4"/>
  <c r="D86" i="4"/>
  <c r="D90" i="4"/>
  <c r="AG88" i="4"/>
  <c r="AG86" i="4"/>
  <c r="AG87" i="4"/>
  <c r="F73" i="4"/>
  <c r="K46" i="4" s="1"/>
  <c r="F72" i="4"/>
  <c r="K45" i="4" s="1"/>
  <c r="F76" i="4"/>
  <c r="K49" i="4" s="1"/>
  <c r="F74" i="4"/>
  <c r="K47" i="4" s="1"/>
  <c r="AG90" i="4"/>
  <c r="AF95" i="4"/>
  <c r="K48" i="4"/>
  <c r="AI92" i="4" l="1"/>
  <c r="H92" i="4" s="1"/>
  <c r="AI93" i="4"/>
  <c r="H93" i="4" s="1"/>
  <c r="AI95" i="4"/>
  <c r="H95" i="4" s="1"/>
  <c r="C92" i="4"/>
  <c r="AI94" i="4"/>
  <c r="C94" i="4"/>
  <c r="F94" i="4" s="1"/>
  <c r="C93" i="4"/>
  <c r="F93" i="4" s="1"/>
  <c r="C96" i="4"/>
  <c r="C95" i="4"/>
  <c r="AI96" i="4"/>
  <c r="H96" i="4" s="1"/>
  <c r="H94" i="4" l="1"/>
  <c r="F92" i="4"/>
  <c r="F95" i="4"/>
  <c r="F96" i="4"/>
  <c r="AK88" i="22"/>
  <c r="AL103" i="22" s="1"/>
  <c r="AK86" i="22"/>
  <c r="AL101" i="22" s="1"/>
  <c r="AK87" i="22"/>
  <c r="AL102" i="22" s="1"/>
  <c r="AK89" i="22"/>
  <c r="AL104" i="22" s="1"/>
  <c r="AK90" i="22"/>
  <c r="AL105" i="22" s="1"/>
  <c r="I17" i="22"/>
  <c r="J86" i="22" s="1"/>
  <c r="K101" i="22" s="1"/>
  <c r="K17" i="22"/>
  <c r="AK67" i="22"/>
  <c r="AK70" i="22" s="1"/>
  <c r="AM68" i="22" s="1"/>
  <c r="AL26" i="22"/>
  <c r="AF67" i="22"/>
  <c r="J87" i="22" l="1"/>
  <c r="K102" i="22" s="1"/>
  <c r="K26" i="22"/>
  <c r="AL67" i="22"/>
  <c r="AM67" i="22"/>
  <c r="AG67" i="22"/>
  <c r="AF70" i="22"/>
  <c r="AM66" i="22"/>
  <c r="J90" i="22"/>
  <c r="K105" i="22" s="1"/>
  <c r="J89" i="22"/>
  <c r="K104" i="22" s="1"/>
  <c r="H67" i="22"/>
  <c r="J88" i="22"/>
  <c r="K103" i="22" s="1"/>
  <c r="C67" i="22"/>
  <c r="AL70" i="22"/>
  <c r="AM69" i="22"/>
  <c r="AM65" i="22"/>
  <c r="AK95" i="22"/>
  <c r="AM104" i="22" s="1"/>
  <c r="I26" i="22"/>
  <c r="AK94" i="22"/>
  <c r="AM103" i="22" s="1"/>
  <c r="AK92" i="22"/>
  <c r="AM101" i="22" s="1"/>
  <c r="AK74" i="22"/>
  <c r="AK96" i="22"/>
  <c r="AM105" i="22" s="1"/>
  <c r="AF74" i="22"/>
  <c r="AK93" i="22"/>
  <c r="AM102" i="22" s="1"/>
  <c r="AN67" i="22" l="1"/>
  <c r="AO41" i="22" s="1"/>
  <c r="H74" i="22"/>
  <c r="C74" i="22"/>
  <c r="AL74" i="22"/>
  <c r="AK77" i="22"/>
  <c r="J94" i="22"/>
  <c r="L103" i="22" s="1"/>
  <c r="J92" i="22"/>
  <c r="L101" i="22" s="1"/>
  <c r="I67" i="22"/>
  <c r="H70" i="22"/>
  <c r="AN65" i="22"/>
  <c r="AO39" i="22" s="1"/>
  <c r="AN69" i="22"/>
  <c r="AO43" i="22" s="1"/>
  <c r="AN68" i="22"/>
  <c r="AO42" i="22" s="1"/>
  <c r="AN66" i="22"/>
  <c r="AO40" i="22" s="1"/>
  <c r="C70" i="22"/>
  <c r="D67" i="22"/>
  <c r="AG74" i="22"/>
  <c r="AF77" i="22"/>
  <c r="J93" i="22"/>
  <c r="L102" i="22" s="1"/>
  <c r="J96" i="22"/>
  <c r="L105" i="22" s="1"/>
  <c r="J95" i="22"/>
  <c r="L104" i="22" s="1"/>
  <c r="AH65" i="22"/>
  <c r="AG70" i="22"/>
  <c r="AI67" i="22" s="1"/>
  <c r="AH69" i="22"/>
  <c r="AH68" i="22"/>
  <c r="AH67" i="22"/>
  <c r="AH66" i="22"/>
  <c r="AN41" i="22" l="1"/>
  <c r="AG87" i="22"/>
  <c r="AG90" i="22"/>
  <c r="I70" i="22"/>
  <c r="K67" i="22" s="1"/>
  <c r="J65" i="22"/>
  <c r="J66" i="22"/>
  <c r="J68" i="22"/>
  <c r="J69" i="22"/>
  <c r="J67" i="22"/>
  <c r="AG89" i="22"/>
  <c r="AG86" i="22"/>
  <c r="AM74" i="22"/>
  <c r="AM75" i="22"/>
  <c r="AM73" i="22"/>
  <c r="AM76" i="22"/>
  <c r="AM72" i="22"/>
  <c r="AL77" i="22"/>
  <c r="C77" i="22"/>
  <c r="D74" i="22"/>
  <c r="AG77" i="22"/>
  <c r="AH72" i="22"/>
  <c r="AH75" i="22"/>
  <c r="AH76" i="22"/>
  <c r="AH74" i="22"/>
  <c r="AH73" i="22"/>
  <c r="AI68" i="22"/>
  <c r="AN42" i="22" s="1"/>
  <c r="AI69" i="22"/>
  <c r="AN43" i="22" s="1"/>
  <c r="AI66" i="22"/>
  <c r="AN40" i="22" s="1"/>
  <c r="AI65" i="22"/>
  <c r="AN39" i="22" s="1"/>
  <c r="E65" i="22"/>
  <c r="D70" i="22"/>
  <c r="F67" i="22" s="1"/>
  <c r="E68" i="22"/>
  <c r="E69" i="22"/>
  <c r="E66" i="22"/>
  <c r="E67" i="22"/>
  <c r="AG88" i="22"/>
  <c r="I74" i="22"/>
  <c r="H77" i="22"/>
  <c r="L41" i="22" l="1"/>
  <c r="AF87" i="22"/>
  <c r="AI87" i="22" s="1"/>
  <c r="H87" i="22" s="1"/>
  <c r="AF89" i="22"/>
  <c r="AI89" i="22" s="1"/>
  <c r="H89" i="22" s="1"/>
  <c r="AF86" i="22"/>
  <c r="AI86" i="22" s="1"/>
  <c r="H86" i="22" s="1"/>
  <c r="AF88" i="22"/>
  <c r="AI88" i="22" s="1"/>
  <c r="H88" i="22" s="1"/>
  <c r="AI73" i="22"/>
  <c r="AN46" i="22" s="1"/>
  <c r="AI72" i="22"/>
  <c r="AN45" i="22" s="1"/>
  <c r="AI76" i="22"/>
  <c r="AN49" i="22" s="1"/>
  <c r="AI75" i="22"/>
  <c r="AN48" i="22" s="1"/>
  <c r="AN76" i="22"/>
  <c r="AN75" i="22"/>
  <c r="AN72" i="22"/>
  <c r="AN73" i="22"/>
  <c r="AN74" i="22"/>
  <c r="K65" i="22"/>
  <c r="L39" i="22" s="1"/>
  <c r="K66" i="22"/>
  <c r="L40" i="22" s="1"/>
  <c r="K68" i="22"/>
  <c r="L42" i="22" s="1"/>
  <c r="K69" i="22"/>
  <c r="L43" i="22" s="1"/>
  <c r="AI74" i="22"/>
  <c r="AN47" i="22" s="1"/>
  <c r="AF90" i="22"/>
  <c r="AI90" i="22" s="1"/>
  <c r="H90" i="22" s="1"/>
  <c r="J76" i="22"/>
  <c r="I77" i="22"/>
  <c r="K74" i="22" s="1"/>
  <c r="J72" i="22"/>
  <c r="J73" i="22"/>
  <c r="J75" i="22"/>
  <c r="J74" i="22"/>
  <c r="K41" i="22"/>
  <c r="F66" i="22"/>
  <c r="K40" i="22" s="1"/>
  <c r="F68" i="22"/>
  <c r="K42" i="22" s="1"/>
  <c r="F69" i="22"/>
  <c r="K43" i="22" s="1"/>
  <c r="F65" i="22"/>
  <c r="K39" i="22" s="1"/>
  <c r="D77" i="22"/>
  <c r="F74" i="22" s="1"/>
  <c r="E73" i="22"/>
  <c r="E72" i="22"/>
  <c r="E75" i="22"/>
  <c r="E76" i="22"/>
  <c r="E74" i="22"/>
  <c r="D87" i="22" l="1"/>
  <c r="C86" i="22"/>
  <c r="F86" i="22" s="1"/>
  <c r="AF96" i="22"/>
  <c r="AI96" i="22" s="1"/>
  <c r="H96" i="22" s="1"/>
  <c r="K47" i="22"/>
  <c r="AF94" i="22"/>
  <c r="AI94" i="22" s="1"/>
  <c r="D86" i="22"/>
  <c r="D88" i="22"/>
  <c r="D90" i="22"/>
  <c r="C89" i="22"/>
  <c r="AF92" i="22"/>
  <c r="AI92" i="22" s="1"/>
  <c r="H92" i="22" s="1"/>
  <c r="C90" i="22"/>
  <c r="AF93" i="22"/>
  <c r="AI93" i="22" s="1"/>
  <c r="H93" i="22" s="1"/>
  <c r="D89" i="22"/>
  <c r="C87" i="22"/>
  <c r="F87" i="22" s="1"/>
  <c r="G87" i="22" s="1"/>
  <c r="C88" i="22"/>
  <c r="F88" i="22" s="1"/>
  <c r="F76" i="22"/>
  <c r="K49" i="22" s="1"/>
  <c r="F72" i="22"/>
  <c r="K45" i="22" s="1"/>
  <c r="F75" i="22"/>
  <c r="K48" i="22" s="1"/>
  <c r="F73" i="22"/>
  <c r="K46" i="22" s="1"/>
  <c r="K75" i="22"/>
  <c r="K73" i="22"/>
  <c r="K76" i="22"/>
  <c r="K72" i="22"/>
  <c r="AF95" i="22"/>
  <c r="AI95" i="22" s="1"/>
  <c r="H95" i="22" s="1"/>
  <c r="C95" i="22" l="1"/>
  <c r="C92" i="22"/>
  <c r="F92" i="22" s="1"/>
  <c r="C94" i="22"/>
  <c r="F94" i="22" s="1"/>
  <c r="H94" i="22" s="1"/>
  <c r="C96" i="22"/>
  <c r="C93" i="22"/>
  <c r="F93" i="22" s="1"/>
  <c r="G93" i="22" s="1"/>
  <c r="F89" i="22"/>
  <c r="F90" i="22"/>
  <c r="F95" i="22" l="1"/>
  <c r="F96" i="22"/>
  <c r="O73" i="25"/>
  <c r="P73" i="25" s="1"/>
  <c r="T73" i="25"/>
  <c r="U73" i="25" s="1"/>
  <c r="D25" i="25"/>
  <c r="D46" i="25" s="1"/>
  <c r="Q46" i="25"/>
  <c r="T93" i="25"/>
  <c r="V102" i="25" s="1"/>
  <c r="P46" i="25"/>
  <c r="H73" i="25" l="1"/>
  <c r="H77" i="25" s="1"/>
  <c r="J74" i="25" s="1"/>
  <c r="J93" i="25"/>
  <c r="L102" i="25" s="1"/>
  <c r="E46" i="25"/>
  <c r="C73" i="25"/>
  <c r="D73" i="25" s="1"/>
  <c r="T77" i="25"/>
  <c r="U77" i="25" s="1"/>
  <c r="W74" i="25" s="1"/>
  <c r="O77" i="25"/>
  <c r="I73" i="25" l="1"/>
  <c r="W72" i="25"/>
  <c r="J73" i="25"/>
  <c r="J75" i="25"/>
  <c r="J72" i="25"/>
  <c r="V76" i="25"/>
  <c r="J76" i="25"/>
  <c r="I77" i="25"/>
  <c r="K74" i="25" s="1"/>
  <c r="C77" i="25"/>
  <c r="E75" i="25" s="1"/>
  <c r="W75" i="25"/>
  <c r="V73" i="25"/>
  <c r="V74" i="25"/>
  <c r="W73" i="25"/>
  <c r="W76" i="25"/>
  <c r="V75" i="25"/>
  <c r="V72" i="25"/>
  <c r="Q76" i="25"/>
  <c r="Q72" i="25"/>
  <c r="P77" i="25"/>
  <c r="Q75" i="25"/>
  <c r="Q73" i="25"/>
  <c r="Q74" i="25"/>
  <c r="K72" i="25" l="1"/>
  <c r="K76" i="25"/>
  <c r="K73" i="25"/>
  <c r="K75" i="25"/>
  <c r="E76" i="25"/>
  <c r="D77" i="25"/>
  <c r="F74" i="25" s="1"/>
  <c r="E74" i="25"/>
  <c r="E72" i="25"/>
  <c r="E73" i="25"/>
  <c r="R76" i="25"/>
  <c r="W49" i="25" s="1"/>
  <c r="R75" i="25"/>
  <c r="W48" i="25" s="1"/>
  <c r="R72" i="25"/>
  <c r="W45" i="25" s="1"/>
  <c r="R74" i="25"/>
  <c r="W47" i="25" s="1"/>
  <c r="R73" i="25"/>
  <c r="W46" i="25" s="1"/>
  <c r="F73" i="25" l="1"/>
  <c r="K46" i="25" s="1"/>
  <c r="K47" i="25"/>
  <c r="F76" i="25"/>
  <c r="K49" i="25" s="1"/>
  <c r="F75" i="25"/>
  <c r="K48" i="25" s="1"/>
  <c r="F72" i="25"/>
  <c r="K45" i="25" s="1"/>
  <c r="O95" i="25"/>
  <c r="R95" i="25" s="1"/>
  <c r="O94" i="25"/>
  <c r="R94" i="25" s="1"/>
  <c r="O92" i="25"/>
  <c r="R92" i="25" s="1"/>
  <c r="O96" i="25"/>
  <c r="R96" i="25" s="1"/>
  <c r="O93" i="25"/>
  <c r="R93" i="25" s="1"/>
  <c r="C95" i="25" l="1"/>
  <c r="F95" i="25" s="1"/>
  <c r="H95" i="25" s="1"/>
  <c r="C93" i="25"/>
  <c r="F93" i="25" s="1"/>
  <c r="H93" i="25" s="1"/>
  <c r="C94" i="25"/>
  <c r="F94" i="25" s="1"/>
  <c r="H94" i="25" s="1"/>
  <c r="C96" i="25"/>
  <c r="F96" i="25" s="1"/>
  <c r="H96" i="25" s="1"/>
  <c r="C92" i="25"/>
  <c r="F92" i="25" s="1"/>
  <c r="H92" i="25" s="1"/>
  <c r="G92" i="25" l="1"/>
  <c r="G96" i="25"/>
  <c r="G95" i="25"/>
  <c r="G94" i="25"/>
  <c r="G93" i="25"/>
  <c r="G95" i="29"/>
  <c r="G94" i="29"/>
  <c r="AF41" i="29"/>
  <c r="AJ41" i="29"/>
  <c r="Z17" i="29"/>
  <c r="AB17" i="29"/>
  <c r="AI41" i="29"/>
  <c r="I17" i="29"/>
  <c r="G41" i="29" s="1"/>
  <c r="K17" i="29"/>
  <c r="L17" i="29" s="1"/>
  <c r="C65" i="29" s="1"/>
  <c r="AG17" i="29"/>
  <c r="AG26" i="29"/>
  <c r="E26" i="29" s="1"/>
  <c r="H41" i="29" l="1"/>
  <c r="F47" i="29"/>
  <c r="C74" i="29"/>
  <c r="E47" i="29"/>
  <c r="AH47" i="29"/>
  <c r="D65" i="29"/>
  <c r="E40" i="29"/>
  <c r="C66" i="29"/>
  <c r="D66" i="29" s="1"/>
  <c r="D39" i="29"/>
  <c r="H43" i="29"/>
  <c r="C68" i="29"/>
  <c r="D68" i="29" s="1"/>
  <c r="C69" i="29"/>
  <c r="D69" i="29" s="1"/>
  <c r="AG47" i="29"/>
  <c r="AE74" i="29"/>
  <c r="AA25" i="29"/>
  <c r="AA27" i="29" s="1"/>
  <c r="AA29" i="29" s="1"/>
  <c r="G42" i="29"/>
  <c r="E17" i="29"/>
  <c r="E41" i="29" s="1"/>
  <c r="AE67" i="29"/>
  <c r="AG41" i="29"/>
  <c r="AH41" i="29"/>
  <c r="AJ89" i="29"/>
  <c r="AK104" i="29" s="1"/>
  <c r="AE20" i="29"/>
  <c r="C17" i="29"/>
  <c r="AJ96" i="29"/>
  <c r="AJ90" i="29"/>
  <c r="AK105" i="29" s="1"/>
  <c r="AJ87" i="29"/>
  <c r="AK102" i="29" s="1"/>
  <c r="AJ88" i="29"/>
  <c r="AK103" i="29" s="1"/>
  <c r="AJ86" i="29"/>
  <c r="AK101" i="29" s="1"/>
  <c r="D41" i="29"/>
  <c r="C67" i="29"/>
  <c r="D67" i="29" s="1"/>
  <c r="AL105" i="29" l="1"/>
  <c r="AE29" i="29"/>
  <c r="AJ92" i="29"/>
  <c r="AL101" i="29" s="1"/>
  <c r="C26" i="29"/>
  <c r="C29" i="29" s="1"/>
  <c r="AJ95" i="29"/>
  <c r="AL104" i="29" s="1"/>
  <c r="AF67" i="29"/>
  <c r="AE70" i="29"/>
  <c r="AF74" i="29"/>
  <c r="AE77" i="29"/>
  <c r="F41" i="29"/>
  <c r="AJ62" i="29"/>
  <c r="AK62" i="29" s="1"/>
  <c r="AJ61" i="29"/>
  <c r="AK61" i="29" s="1"/>
  <c r="AJ59" i="29"/>
  <c r="AK59" i="29" s="1"/>
  <c r="AJ58" i="29"/>
  <c r="AJ60" i="29"/>
  <c r="AK60" i="29" s="1"/>
  <c r="D74" i="29"/>
  <c r="C77" i="29"/>
  <c r="AJ94" i="29"/>
  <c r="AL103" i="29" s="1"/>
  <c r="J90" i="29"/>
  <c r="K105" i="29" s="1"/>
  <c r="J86" i="29"/>
  <c r="K101" i="29" s="1"/>
  <c r="J89" i="29"/>
  <c r="K104" i="29" s="1"/>
  <c r="J87" i="29"/>
  <c r="K102" i="29" s="1"/>
  <c r="C20" i="29"/>
  <c r="J88" i="29"/>
  <c r="K103" i="29" s="1"/>
  <c r="AJ93" i="29"/>
  <c r="AL102" i="29" s="1"/>
  <c r="C70" i="29"/>
  <c r="J94" i="29" l="1"/>
  <c r="L103" i="29" s="1"/>
  <c r="J96" i="29"/>
  <c r="J93" i="29"/>
  <c r="L102" i="29" s="1"/>
  <c r="J95" i="29"/>
  <c r="L104" i="29" s="1"/>
  <c r="J92" i="29"/>
  <c r="L101" i="29" s="1"/>
  <c r="L105" i="29"/>
  <c r="H62" i="29"/>
  <c r="I62" i="29" s="1"/>
  <c r="H60" i="29"/>
  <c r="I60" i="29" s="1"/>
  <c r="H59" i="29"/>
  <c r="I59" i="29" s="1"/>
  <c r="H61" i="29"/>
  <c r="I61" i="29" s="1"/>
  <c r="H58" i="29"/>
  <c r="AJ66" i="29"/>
  <c r="AK66" i="29" s="1"/>
  <c r="AJ69" i="29"/>
  <c r="AK69" i="29" s="1"/>
  <c r="AJ73" i="29"/>
  <c r="AK73" i="29" s="1"/>
  <c r="AJ68" i="29"/>
  <c r="AK68" i="29" s="1"/>
  <c r="AJ65" i="29"/>
  <c r="AJ72" i="29"/>
  <c r="AJ76" i="29"/>
  <c r="AK76" i="29" s="1"/>
  <c r="AJ75" i="29"/>
  <c r="AK75" i="29" s="1"/>
  <c r="AJ74" i="29"/>
  <c r="AK74" i="29" s="1"/>
  <c r="AJ67" i="29"/>
  <c r="AK67" i="29" s="1"/>
  <c r="E66" i="29"/>
  <c r="E69" i="29"/>
  <c r="D70" i="29"/>
  <c r="E68" i="29"/>
  <c r="E65" i="29"/>
  <c r="E67" i="29"/>
  <c r="AF77" i="29"/>
  <c r="AH74" i="29" s="1"/>
  <c r="AG72" i="29"/>
  <c r="AG75" i="29"/>
  <c r="AG74" i="29"/>
  <c r="AG73" i="29"/>
  <c r="AG76" i="29"/>
  <c r="AK58" i="29"/>
  <c r="AJ63" i="29"/>
  <c r="H76" i="29"/>
  <c r="I76" i="29" s="1"/>
  <c r="H73" i="29"/>
  <c r="I73" i="29" s="1"/>
  <c r="H72" i="29"/>
  <c r="H75" i="29"/>
  <c r="I75" i="29" s="1"/>
  <c r="H68" i="29"/>
  <c r="I68" i="29" s="1"/>
  <c r="H67" i="29"/>
  <c r="I67" i="29" s="1"/>
  <c r="H66" i="29"/>
  <c r="I66" i="29" s="1"/>
  <c r="H74" i="29"/>
  <c r="I74" i="29" s="1"/>
  <c r="H69" i="29"/>
  <c r="I69" i="29" s="1"/>
  <c r="H65" i="29"/>
  <c r="D77" i="29"/>
  <c r="F74" i="29" s="1"/>
  <c r="E72" i="29"/>
  <c r="E75" i="29"/>
  <c r="E76" i="29"/>
  <c r="E74" i="29"/>
  <c r="E73" i="29"/>
  <c r="AF70" i="29"/>
  <c r="AH67" i="29" s="1"/>
  <c r="AG68" i="29"/>
  <c r="AG65" i="29"/>
  <c r="AG69" i="29"/>
  <c r="AG67" i="29"/>
  <c r="AG66" i="29"/>
  <c r="AM41" i="29" l="1"/>
  <c r="F65" i="29"/>
  <c r="F68" i="29"/>
  <c r="K42" i="29" s="1"/>
  <c r="F67" i="29"/>
  <c r="F69" i="29"/>
  <c r="K43" i="29" s="1"/>
  <c r="F66" i="29"/>
  <c r="AK65" i="29"/>
  <c r="AJ70" i="29"/>
  <c r="K41" i="29"/>
  <c r="K47" i="29"/>
  <c r="F76" i="29"/>
  <c r="K49" i="29" s="1"/>
  <c r="F73" i="29"/>
  <c r="K46" i="29" s="1"/>
  <c r="F75" i="29"/>
  <c r="K48" i="29" s="1"/>
  <c r="F72" i="29"/>
  <c r="K45" i="29" s="1"/>
  <c r="I72" i="29"/>
  <c r="H77" i="29"/>
  <c r="AL61" i="29"/>
  <c r="AL62" i="29"/>
  <c r="AL58" i="29"/>
  <c r="AK63" i="29"/>
  <c r="AL59" i="29"/>
  <c r="AL60" i="29"/>
  <c r="AH72" i="29"/>
  <c r="AM45" i="29" s="1"/>
  <c r="AH75" i="29"/>
  <c r="AM48" i="29" s="1"/>
  <c r="AH73" i="29"/>
  <c r="AM46" i="29" s="1"/>
  <c r="AH76" i="29"/>
  <c r="AM49" i="29" s="1"/>
  <c r="K39" i="29"/>
  <c r="K40" i="29"/>
  <c r="AH65" i="29"/>
  <c r="AM39" i="29" s="1"/>
  <c r="AH68" i="29"/>
  <c r="AH69" i="29"/>
  <c r="AM43" i="29" s="1"/>
  <c r="AH66" i="29"/>
  <c r="AM40" i="29" s="1"/>
  <c r="AM42" i="29"/>
  <c r="H70" i="29"/>
  <c r="I65" i="29"/>
  <c r="AM58" i="29"/>
  <c r="AM47" i="29"/>
  <c r="AK72" i="29"/>
  <c r="AJ77" i="29"/>
  <c r="H63" i="29"/>
  <c r="I58" i="29"/>
  <c r="C93" i="29" l="1"/>
  <c r="AN33" i="29"/>
  <c r="C90" i="29"/>
  <c r="AE90" i="29"/>
  <c r="AE96" i="29"/>
  <c r="AE86" i="29"/>
  <c r="C87" i="29"/>
  <c r="AN36" i="29"/>
  <c r="C94" i="29"/>
  <c r="J61" i="29"/>
  <c r="I63" i="29"/>
  <c r="J62" i="29"/>
  <c r="J58" i="29"/>
  <c r="J60" i="29"/>
  <c r="J59" i="29"/>
  <c r="C96" i="29"/>
  <c r="AE93" i="29"/>
  <c r="C88" i="29"/>
  <c r="AE95" i="29"/>
  <c r="C89" i="29"/>
  <c r="AE89" i="29"/>
  <c r="AE92" i="29"/>
  <c r="C92" i="29"/>
  <c r="AL69" i="29"/>
  <c r="AK70" i="29"/>
  <c r="AL65" i="29"/>
  <c r="AL68" i="29"/>
  <c r="AL67" i="29"/>
  <c r="AL66" i="29"/>
  <c r="AL73" i="29"/>
  <c r="AL76" i="29"/>
  <c r="AL74" i="29"/>
  <c r="AK77" i="29"/>
  <c r="AM72" i="29" s="1"/>
  <c r="AL75" i="29"/>
  <c r="AL72" i="29"/>
  <c r="AE94" i="29"/>
  <c r="AE87" i="29"/>
  <c r="C95" i="29"/>
  <c r="I70" i="29"/>
  <c r="J68" i="29"/>
  <c r="J65" i="29"/>
  <c r="J67" i="29"/>
  <c r="J66" i="29"/>
  <c r="J69" i="29"/>
  <c r="C86" i="29"/>
  <c r="AM62" i="29"/>
  <c r="AN37" i="29" s="1"/>
  <c r="AF84" i="29" s="1"/>
  <c r="AH90" i="29" s="1"/>
  <c r="H90" i="29" s="1"/>
  <c r="AM61" i="29"/>
  <c r="AM59" i="29"/>
  <c r="AN34" i="29" s="1"/>
  <c r="AM60" i="29"/>
  <c r="AN35" i="29" s="1"/>
  <c r="J72" i="29"/>
  <c r="J74" i="29"/>
  <c r="J75" i="29"/>
  <c r="J76" i="29"/>
  <c r="J73" i="29"/>
  <c r="I77" i="29"/>
  <c r="K72" i="29" s="1"/>
  <c r="AE88" i="29"/>
  <c r="AF82" i="29" l="1"/>
  <c r="AH88" i="29" s="1"/>
  <c r="H88" i="29" s="1"/>
  <c r="AF81" i="29"/>
  <c r="AF80" i="29"/>
  <c r="AH89" i="29"/>
  <c r="H89" i="29" s="1"/>
  <c r="K60" i="29"/>
  <c r="K62" i="29"/>
  <c r="L37" i="29" s="1"/>
  <c r="K61" i="29"/>
  <c r="L36" i="29" s="1"/>
  <c r="K59" i="29"/>
  <c r="L34" i="29" s="1"/>
  <c r="AF83" i="29"/>
  <c r="K75" i="29"/>
  <c r="K76" i="29"/>
  <c r="K74" i="29"/>
  <c r="K73" i="29"/>
  <c r="K68" i="29"/>
  <c r="L42" i="29" s="1"/>
  <c r="K66" i="29"/>
  <c r="L40" i="29" s="1"/>
  <c r="K67" i="29"/>
  <c r="L41" i="29" s="1"/>
  <c r="K69" i="29"/>
  <c r="L43" i="29" s="1"/>
  <c r="AH87" i="29"/>
  <c r="H87" i="29" s="1"/>
  <c r="L35" i="29"/>
  <c r="K65" i="29"/>
  <c r="L39" i="29" s="1"/>
  <c r="AM76" i="29"/>
  <c r="AM73" i="29"/>
  <c r="AM74" i="29"/>
  <c r="AM75" i="29"/>
  <c r="AM66" i="29"/>
  <c r="AN40" i="29" s="1"/>
  <c r="AM68" i="29"/>
  <c r="AN42" i="29" s="1"/>
  <c r="AM69" i="29"/>
  <c r="AN43" i="29" s="1"/>
  <c r="AM67" i="29"/>
  <c r="AN41" i="29" s="1"/>
  <c r="AM65" i="29"/>
  <c r="AN39" i="29" s="1"/>
  <c r="K58" i="29"/>
  <c r="L33" i="29" s="1"/>
  <c r="AH86" i="29"/>
  <c r="H86" i="29" s="1"/>
  <c r="AF88" i="29" l="1"/>
  <c r="AH94" i="29" s="1"/>
  <c r="H94" i="29" s="1"/>
  <c r="D89" i="29"/>
  <c r="F95" i="29" s="1"/>
  <c r="D83" i="29"/>
  <c r="F89" i="29" s="1"/>
  <c r="D80" i="29"/>
  <c r="F86" i="29" s="1"/>
  <c r="D90" i="29"/>
  <c r="F96" i="29" s="1"/>
  <c r="D84" i="29"/>
  <c r="F90" i="29" s="1"/>
  <c r="AF89" i="29"/>
  <c r="AH95" i="29" s="1"/>
  <c r="H95" i="29" s="1"/>
  <c r="AF86" i="29"/>
  <c r="AH92" i="29" s="1"/>
  <c r="H92" i="29" s="1"/>
  <c r="D81" i="29"/>
  <c r="F87" i="29" s="1"/>
  <c r="AF87" i="29"/>
  <c r="AH93" i="29" s="1"/>
  <c r="H93" i="29" s="1"/>
  <c r="D82" i="29"/>
  <c r="F88" i="29" s="1"/>
  <c r="AF90" i="29"/>
  <c r="AH96" i="29" s="1"/>
  <c r="H96" i="29" s="1"/>
  <c r="D86" i="29"/>
  <c r="F92" i="29" s="1"/>
  <c r="D87" i="29"/>
  <c r="F93" i="29" s="1"/>
  <c r="D88" i="29"/>
  <c r="F94" i="29" s="1"/>
</calcChain>
</file>

<file path=xl/sharedStrings.xml><?xml version="1.0" encoding="utf-8"?>
<sst xmlns="http://schemas.openxmlformats.org/spreadsheetml/2006/main" count="2906" uniqueCount="87">
  <si>
    <t>A</t>
  </si>
  <si>
    <t>output</t>
  </si>
  <si>
    <t>B</t>
  </si>
  <si>
    <t>C</t>
  </si>
  <si>
    <t>totaal</t>
  </si>
  <si>
    <t>period 1</t>
  </si>
  <si>
    <t>period 2</t>
  </si>
  <si>
    <t>result</t>
  </si>
  <si>
    <t>rho</t>
  </si>
  <si>
    <t>relative</t>
  </si>
  <si>
    <t>labour</t>
  </si>
  <si>
    <t>input</t>
  </si>
  <si>
    <t>prices</t>
  </si>
  <si>
    <t>numerator</t>
  </si>
  <si>
    <t xml:space="preserve">in price </t>
  </si>
  <si>
    <t>per unit</t>
  </si>
  <si>
    <t>exchange</t>
  </si>
  <si>
    <t>value of</t>
  </si>
  <si>
    <t>goods</t>
  </si>
  <si>
    <t>directly derived from</t>
  </si>
  <si>
    <t>production processes</t>
  </si>
  <si>
    <t>D</t>
  </si>
  <si>
    <t>E</t>
  </si>
  <si>
    <t>period 3</t>
  </si>
  <si>
    <t>Uncorrected results</t>
  </si>
  <si>
    <t>Correction for varying total labour input</t>
  </si>
  <si>
    <t>period</t>
  </si>
  <si>
    <t>Index of labour worked up in commodities</t>
  </si>
  <si>
    <t>sector</t>
  </si>
  <si>
    <t>twofod valuation from period 1 to period 2 and from period 2 to period 3</t>
  </si>
  <si>
    <t>Country 1 (England)</t>
  </si>
  <si>
    <t>Country 2 (Portugal)</t>
  </si>
  <si>
    <t>England</t>
  </si>
  <si>
    <t>Portugal</t>
  </si>
  <si>
    <t>export and less production</t>
  </si>
  <si>
    <t>merchant</t>
  </si>
  <si>
    <t>wine producer</t>
  </si>
  <si>
    <t>cloth production per worker</t>
  </si>
  <si>
    <t>rho (before correction)</t>
  </si>
  <si>
    <t>before</t>
  </si>
  <si>
    <t>correction</t>
  </si>
  <si>
    <t>after</t>
  </si>
  <si>
    <t xml:space="preserve">extra rise in </t>
  </si>
  <si>
    <t>cloth production</t>
  </si>
  <si>
    <t>wine production</t>
  </si>
  <si>
    <t>wine prodcution</t>
  </si>
  <si>
    <t>forces</t>
  </si>
  <si>
    <t>workers out of work</t>
  </si>
  <si>
    <t>extra import into England</t>
  </si>
  <si>
    <t>in view of</t>
  </si>
  <si>
    <t>extra rise  in</t>
  </si>
  <si>
    <t>win e production</t>
  </si>
  <si>
    <t>technical change in</t>
  </si>
  <si>
    <t>original results in case of</t>
  </si>
  <si>
    <t>no technical change</t>
  </si>
  <si>
    <t>a</t>
  </si>
  <si>
    <t>Poland</t>
  </si>
  <si>
    <t>machine production</t>
  </si>
  <si>
    <t>corn production</t>
  </si>
  <si>
    <t>corn prodcution</t>
  </si>
  <si>
    <t>Germany</t>
  </si>
  <si>
    <t>Hungary</t>
  </si>
  <si>
    <t>European Union</t>
  </si>
  <si>
    <t>China</t>
  </si>
  <si>
    <t>car production</t>
  </si>
  <si>
    <t>production sector A</t>
  </si>
  <si>
    <t>som</t>
  </si>
  <si>
    <t>prodction and demand sector A</t>
  </si>
  <si>
    <t>motor production</t>
  </si>
  <si>
    <t>EU</t>
  </si>
  <si>
    <t>England and Poland together</t>
  </si>
  <si>
    <t>Germany and Hungary together</t>
  </si>
  <si>
    <t>European Union and China together</t>
  </si>
  <si>
    <t>Efficient and less efficient country together</t>
  </si>
  <si>
    <t>country 1</t>
  </si>
  <si>
    <t>country 2</t>
  </si>
  <si>
    <t>Country 1</t>
  </si>
  <si>
    <t>Country 2</t>
  </si>
  <si>
    <t>original results including</t>
  </si>
  <si>
    <t>technical change</t>
  </si>
  <si>
    <t>extra labour</t>
  </si>
  <si>
    <t>required in metal</t>
  </si>
  <si>
    <t>production</t>
  </si>
  <si>
    <t>begin</t>
  </si>
  <si>
    <t>metal in China 50 percent more labour intensive</t>
  </si>
  <si>
    <t>China starts buying all additinal engines from the EU in periode 2</t>
  </si>
  <si>
    <t>EU buys batteries from China for 5 cars in period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</si>
</sst>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000"/>
    <numFmt numFmtId="166" formatCode="0.000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0" borderId="0" xfId="0" applyFill="1"/>
    <xf numFmtId="0" fontId="0" fillId="0" borderId="0" xfId="0" applyFont="1"/>
    <xf numFmtId="0" fontId="3" fillId="0" borderId="0" xfId="0" applyFont="1"/>
    <xf numFmtId="0" fontId="4" fillId="0" borderId="0" xfId="0" applyFont="1"/>
    <xf numFmtId="0" fontId="4" fillId="2" borderId="0" xfId="0" applyFont="1" applyFill="1"/>
    <xf numFmtId="0" fontId="0" fillId="3" borderId="0" xfId="0" applyFill="1"/>
    <xf numFmtId="0" fontId="5" fillId="0" borderId="0" xfId="0" applyFont="1"/>
    <xf numFmtId="0" fontId="1" fillId="0" borderId="0" xfId="0" applyFont="1" applyAlignment="1">
      <alignment horizontal="right"/>
    </xf>
    <xf numFmtId="0" fontId="6" fillId="0" borderId="0" xfId="0" applyFont="1"/>
    <xf numFmtId="164" fontId="3" fillId="0" borderId="0" xfId="0" applyNumberFormat="1" applyFo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1" fillId="0" borderId="0" xfId="0" applyNumberFormat="1" applyFont="1"/>
    <xf numFmtId="165" fontId="1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164" fontId="7" fillId="0" borderId="0" xfId="0" applyNumberFormat="1" applyFont="1"/>
    <xf numFmtId="0" fontId="3" fillId="0" borderId="0" xfId="0" applyFont="1" applyAlignment="1">
      <alignment horizontal="right"/>
    </xf>
    <xf numFmtId="0" fontId="7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10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" sqref="C1"/>
    </sheetView>
  </sheetViews>
  <sheetFormatPr defaultColWidth="9" defaultRowHeight="14.1" customHeight="1" x14ac:dyDescent="0.25"/>
  <cols>
    <col min="1" max="1" width="4" customWidth="1"/>
    <col min="4" max="4" width="12" bestFit="1" customWidth="1"/>
    <col min="7" max="7" width="9.28515625" bestFit="1" customWidth="1"/>
    <col min="8" max="8" width="9.85546875" customWidth="1"/>
    <col min="13" max="13" width="4.140625" customWidth="1"/>
    <col min="25" max="25" width="4.42578125" customWidth="1"/>
    <col min="30" max="30" width="4.42578125" customWidth="1"/>
  </cols>
  <sheetData>
    <row r="1" spans="2:41" ht="14.1" customHeight="1" x14ac:dyDescent="0.25">
      <c r="B1" s="1"/>
      <c r="N1" s="1" t="s">
        <v>30</v>
      </c>
      <c r="P1" t="s">
        <v>42</v>
      </c>
      <c r="R1" t="s">
        <v>43</v>
      </c>
      <c r="T1" t="s">
        <v>44</v>
      </c>
      <c r="AA1" s="1" t="s">
        <v>35</v>
      </c>
      <c r="AE1" s="1" t="s">
        <v>31</v>
      </c>
      <c r="AG1" t="s">
        <v>42</v>
      </c>
      <c r="AI1" t="s">
        <v>45</v>
      </c>
      <c r="AK1" t="s">
        <v>43</v>
      </c>
    </row>
    <row r="2" spans="2:41" ht="14.1" customHeight="1" x14ac:dyDescent="0.25">
      <c r="B2" s="1" t="s">
        <v>5</v>
      </c>
      <c r="N2" s="1" t="s">
        <v>5</v>
      </c>
      <c r="P2" t="s">
        <v>6</v>
      </c>
      <c r="R2" s="3">
        <v>0</v>
      </c>
      <c r="S2">
        <f>1+R2/100</f>
        <v>1</v>
      </c>
      <c r="T2" s="3">
        <v>0</v>
      </c>
      <c r="U2">
        <f>1+T2/100</f>
        <v>1</v>
      </c>
      <c r="AE2" s="1" t="s">
        <v>5</v>
      </c>
      <c r="AG2" t="s">
        <v>6</v>
      </c>
      <c r="AI2" s="8">
        <v>0</v>
      </c>
      <c r="AJ2">
        <f>1+AI2/100</f>
        <v>1</v>
      </c>
      <c r="AK2" s="3">
        <v>0</v>
      </c>
      <c r="AL2">
        <f>1+AK2/100</f>
        <v>1</v>
      </c>
    </row>
    <row r="3" spans="2:41" ht="14.1" customHeight="1" x14ac:dyDescent="0.25">
      <c r="C3" t="s">
        <v>11</v>
      </c>
      <c r="K3" t="s">
        <v>9</v>
      </c>
      <c r="L3" t="s">
        <v>13</v>
      </c>
      <c r="O3" t="s">
        <v>11</v>
      </c>
      <c r="P3" t="s">
        <v>23</v>
      </c>
      <c r="R3" s="3">
        <v>0</v>
      </c>
      <c r="S3">
        <f>1+R3/100</f>
        <v>1</v>
      </c>
      <c r="T3" s="3">
        <v>0</v>
      </c>
      <c r="U3">
        <f>1+T3/100</f>
        <v>1</v>
      </c>
      <c r="W3" t="s">
        <v>9</v>
      </c>
      <c r="X3" t="s">
        <v>13</v>
      </c>
      <c r="Z3" t="s">
        <v>34</v>
      </c>
      <c r="AB3" t="s">
        <v>34</v>
      </c>
      <c r="AF3" t="s">
        <v>11</v>
      </c>
      <c r="AG3" t="s">
        <v>23</v>
      </c>
      <c r="AI3" s="8">
        <v>0</v>
      </c>
      <c r="AJ3">
        <f>1+AI3/100</f>
        <v>1</v>
      </c>
      <c r="AK3" s="3">
        <v>0</v>
      </c>
      <c r="AL3">
        <f>1+AK3/100</f>
        <v>1</v>
      </c>
      <c r="AN3" t="s">
        <v>9</v>
      </c>
      <c r="AO3" t="s">
        <v>13</v>
      </c>
    </row>
    <row r="4" spans="2:41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s="4" t="s">
        <v>55</v>
      </c>
      <c r="N4" t="s">
        <v>28</v>
      </c>
      <c r="O4" t="s">
        <v>10</v>
      </c>
      <c r="P4" t="s">
        <v>0</v>
      </c>
      <c r="Q4" t="s">
        <v>2</v>
      </c>
      <c r="R4" t="s">
        <v>3</v>
      </c>
      <c r="S4" t="s">
        <v>21</v>
      </c>
      <c r="T4" t="s">
        <v>22</v>
      </c>
      <c r="U4" t="s">
        <v>1</v>
      </c>
      <c r="W4" t="s">
        <v>12</v>
      </c>
      <c r="X4" s="3" t="s">
        <v>55</v>
      </c>
      <c r="Y4" s="9"/>
      <c r="Z4" t="s">
        <v>32</v>
      </c>
      <c r="AB4" t="s">
        <v>33</v>
      </c>
      <c r="AE4" t="s">
        <v>28</v>
      </c>
      <c r="AF4" t="s">
        <v>10</v>
      </c>
      <c r="AG4" t="s">
        <v>0</v>
      </c>
      <c r="AH4" t="s">
        <v>2</v>
      </c>
      <c r="AI4" t="s">
        <v>3</v>
      </c>
      <c r="AJ4" t="s">
        <v>21</v>
      </c>
      <c r="AK4" t="s">
        <v>22</v>
      </c>
      <c r="AL4" t="s">
        <v>1</v>
      </c>
      <c r="AN4" t="s">
        <v>12</v>
      </c>
      <c r="AO4" s="3" t="s">
        <v>0</v>
      </c>
    </row>
    <row r="5" spans="2:41" ht="14.1" customHeight="1" x14ac:dyDescent="0.25">
      <c r="N5" s="1"/>
    </row>
    <row r="6" spans="2:41" ht="14.1" customHeight="1" x14ac:dyDescent="0.25">
      <c r="B6" t="s">
        <v>0</v>
      </c>
      <c r="C6" s="4">
        <f>O6+AF6</f>
        <v>40</v>
      </c>
      <c r="D6" s="4"/>
      <c r="E6" s="4"/>
      <c r="F6" s="4"/>
      <c r="G6" s="4"/>
      <c r="H6" s="4"/>
      <c r="I6" s="4">
        <f>U6+AL6</f>
        <v>40</v>
      </c>
      <c r="K6" s="4">
        <f>(U6*W6+AL6*AN6)/(U6+AL6)</f>
        <v>1.25</v>
      </c>
      <c r="L6">
        <f>K6/IF($L$4="A",$K$6,IF($L$4="B",$K$7,IF($L$4="C",$K$8,IF($L$4="D",$K$9,IF($L$4="E",$K$10,0)))))</f>
        <v>1</v>
      </c>
      <c r="N6" t="s">
        <v>0</v>
      </c>
      <c r="O6" s="3">
        <v>20</v>
      </c>
      <c r="U6" s="3">
        <v>20</v>
      </c>
      <c r="W6" s="3">
        <v>1.2</v>
      </c>
      <c r="X6">
        <f>W6/IF($X$4="A",$W$6,IF($X$4="B",$W$7,IF($X$4="C",$W$8,IF($X$4="D",$W$9,IF($X$4="E",$W$10,0)))))</f>
        <v>1</v>
      </c>
      <c r="AE6" t="s">
        <v>0</v>
      </c>
      <c r="AF6" s="3">
        <v>20</v>
      </c>
      <c r="AL6" s="3">
        <v>20</v>
      </c>
      <c r="AN6" s="3">
        <v>1.3</v>
      </c>
      <c r="AO6">
        <f>AN6/IF($AO$4="A",$AN$6,IF($AO$4="B",$AN$7,IF($AO$4="C",$AN$8,IF($AO$4="D",$AN$9,IF($AO$4="E",$AN$10,0)))))</f>
        <v>1</v>
      </c>
    </row>
    <row r="7" spans="2:41" ht="14.1" customHeight="1" x14ac:dyDescent="0.25">
      <c r="B7" t="s">
        <v>2</v>
      </c>
      <c r="C7" s="4">
        <f t="shared" ref="C7:C10" si="0">O7+AF7</f>
        <v>190</v>
      </c>
      <c r="D7" s="4"/>
      <c r="E7" s="4"/>
      <c r="F7" s="4"/>
      <c r="G7" s="4"/>
      <c r="H7" s="4"/>
      <c r="I7" s="4">
        <f t="shared" ref="I7:I10" si="1">U7+AL7</f>
        <v>100</v>
      </c>
      <c r="K7" s="4">
        <f t="shared" ref="K7:K10" si="2">(U7*W7+AL7*AN7)/(U7+AL7)</f>
        <v>2.37</v>
      </c>
      <c r="L7">
        <f>K7/IF($L$4="A",$K$6,IF($L$4="B",$K$7,IF($L$4="C",$K$8,IF($L$4="D",$K$9,IF($L$4="E",$K$10,0)))))</f>
        <v>1.8960000000000001</v>
      </c>
      <c r="N7" t="s">
        <v>2</v>
      </c>
      <c r="O7" s="3">
        <v>100</v>
      </c>
      <c r="U7" s="3">
        <v>50</v>
      </c>
      <c r="W7" s="3">
        <v>2.4</v>
      </c>
      <c r="X7">
        <f>W7/IF($X$4="A",$W$6,IF($X$4="B",$W$7,IF($X$4="C",$W$8,IF($X$4="D",$W$9,IF($X$4="E",$W$10,0)))))</f>
        <v>2</v>
      </c>
      <c r="AE7" t="s">
        <v>2</v>
      </c>
      <c r="AF7" s="3">
        <v>90</v>
      </c>
      <c r="AL7" s="3">
        <v>50</v>
      </c>
      <c r="AN7" s="3">
        <v>2.34</v>
      </c>
      <c r="AO7">
        <f>AN7/IF($AO$4="A",$AN$6,IF($AO$4="B",$AN$7,IF($AO$4="C",$AN$8,IF($AO$4="D",$AN$9,IF($AO$4="E",$AN$10,0)))))</f>
        <v>1.7999999999999998</v>
      </c>
    </row>
    <row r="8" spans="2:41" ht="14.1" customHeight="1" x14ac:dyDescent="0.25">
      <c r="B8" t="s">
        <v>3</v>
      </c>
      <c r="C8" s="4">
        <f t="shared" si="0"/>
        <v>200</v>
      </c>
      <c r="D8" s="4"/>
      <c r="E8" s="4"/>
      <c r="F8" s="4"/>
      <c r="G8" s="4"/>
      <c r="H8" s="4"/>
      <c r="I8" s="4">
        <f t="shared" si="1"/>
        <v>100</v>
      </c>
      <c r="K8" s="4">
        <f t="shared" si="2"/>
        <v>2.48</v>
      </c>
      <c r="L8">
        <f>K8/IF($L$4="A",$K$6,IF($L$4="B",$K$7,IF($L$4="C",$K$8,IF($L$4="D",$K$9,IF($L$4="E",$K$10,0)))))</f>
        <v>1.984</v>
      </c>
      <c r="N8" t="s">
        <v>3</v>
      </c>
      <c r="O8" s="3">
        <v>120</v>
      </c>
      <c r="U8" s="3">
        <v>50</v>
      </c>
      <c r="W8" s="3">
        <v>2.88</v>
      </c>
      <c r="X8">
        <f>W8/IF($X$4="A",$W$6,IF($X$4="B",$W$7,IF($X$4="C",$W$8,IF($X$4="D",$W$9,IF($X$4="E",$W$10,0)))))</f>
        <v>2.4</v>
      </c>
      <c r="AE8" t="s">
        <v>3</v>
      </c>
      <c r="AF8" s="3">
        <v>80</v>
      </c>
      <c r="AL8" s="3">
        <v>50</v>
      </c>
      <c r="AN8" s="3">
        <v>2.08</v>
      </c>
      <c r="AO8">
        <f>AN8/IF($AO$4="A",$AN$6,IF($AO$4="B",$AN$7,IF($AO$4="C",$AN$8,IF($AO$4="D",$AN$9,IF($AO$4="E",$AN$10,0)))))</f>
        <v>1.6</v>
      </c>
    </row>
    <row r="9" spans="2:41" ht="14.1" customHeight="1" x14ac:dyDescent="0.25">
      <c r="B9" t="s">
        <v>21</v>
      </c>
      <c r="C9" s="4">
        <f t="shared" si="0"/>
        <v>40</v>
      </c>
      <c r="D9" s="4"/>
      <c r="E9" s="4"/>
      <c r="F9" s="4"/>
      <c r="G9" s="4"/>
      <c r="H9" s="4"/>
      <c r="I9" s="4">
        <f t="shared" si="1"/>
        <v>40</v>
      </c>
      <c r="K9" s="4">
        <f t="shared" si="2"/>
        <v>1.25</v>
      </c>
      <c r="L9">
        <f>K9/IF($L$4="A",$K$6,IF($L$4="B",$K$7,IF($L$4="C",$K$8,IF($L$4="D",$K$9,IF($L$4="E",$K$10,0)))))</f>
        <v>1</v>
      </c>
      <c r="N9" t="s">
        <v>21</v>
      </c>
      <c r="O9" s="3">
        <v>20</v>
      </c>
      <c r="U9" s="3">
        <v>20</v>
      </c>
      <c r="W9" s="3">
        <v>1.2</v>
      </c>
      <c r="X9">
        <f>W9/IF($X$4="A",$W$6,IF($X$4="B",$W$7,IF($X$4="C",$W$8,IF($X$4="D",$W$9,IF($X$4="E",$W$10,0)))))</f>
        <v>1</v>
      </c>
      <c r="AE9" t="s">
        <v>21</v>
      </c>
      <c r="AF9" s="3">
        <v>20</v>
      </c>
      <c r="AL9" s="3">
        <v>20</v>
      </c>
      <c r="AN9" s="3">
        <v>1.3</v>
      </c>
      <c r="AO9">
        <f>AN9/IF($AO$4="A",$AN$6,IF($AO$4="B",$AN$7,IF($AO$4="C",$AN$8,IF($AO$4="D",$AN$9,IF($AO$4="E",$AN$10,0)))))</f>
        <v>1</v>
      </c>
    </row>
    <row r="10" spans="2:41" ht="14.1" customHeight="1" x14ac:dyDescent="0.25">
      <c r="B10" t="s">
        <v>22</v>
      </c>
      <c r="C10" s="4">
        <f t="shared" si="0"/>
        <v>40</v>
      </c>
      <c r="D10" s="4"/>
      <c r="E10" s="4"/>
      <c r="F10" s="4"/>
      <c r="G10" s="4"/>
      <c r="H10" s="4"/>
      <c r="I10" s="4">
        <f t="shared" si="1"/>
        <v>40</v>
      </c>
      <c r="K10" s="4">
        <f t="shared" si="2"/>
        <v>1.25</v>
      </c>
      <c r="L10">
        <f>K10/IF($L$4="A",$K$6,IF($L$4="B",$K$7,IF($L$4="C",$K$8,IF($L$4="D",$K$9,IF($L$4="E",$K$10,0)))))</f>
        <v>1</v>
      </c>
      <c r="N10" t="s">
        <v>22</v>
      </c>
      <c r="O10" s="3">
        <v>20</v>
      </c>
      <c r="U10" s="3">
        <v>20</v>
      </c>
      <c r="W10" s="3">
        <v>1.2</v>
      </c>
      <c r="X10">
        <f>W10/IF($X$4="A",$W$6,IF($X$4="B",$W$7,IF($X$4="C",$W$8,IF($X$4="D",$W$9,IF($X$4="E",$W$10,0)))))</f>
        <v>1</v>
      </c>
      <c r="AE10" t="s">
        <v>22</v>
      </c>
      <c r="AF10" s="3">
        <v>20</v>
      </c>
      <c r="AL10" s="3">
        <v>20</v>
      </c>
      <c r="AN10" s="3">
        <v>1.3</v>
      </c>
      <c r="AO10">
        <f>AN10/IF($AO$4="A",$AN$6,IF($AO$4="B",$AN$7,IF($AO$4="C",$AN$8,IF($AO$4="D",$AN$9,IF($AO$4="E",$AN$10,0)))))</f>
        <v>1</v>
      </c>
    </row>
    <row r="11" spans="2:41" ht="14.1" customHeight="1" x14ac:dyDescent="0.25">
      <c r="B11" t="s">
        <v>4</v>
      </c>
      <c r="C11">
        <f>SUM(C6:C10)</f>
        <v>510</v>
      </c>
      <c r="D11" s="4"/>
      <c r="E11" s="4"/>
      <c r="F11" s="4"/>
      <c r="G11" s="4"/>
      <c r="H11" s="4"/>
      <c r="K11" s="4"/>
      <c r="N11" t="s">
        <v>4</v>
      </c>
      <c r="O11">
        <f>SUM(O6:O10)</f>
        <v>280</v>
      </c>
      <c r="AE11" t="s">
        <v>4</v>
      </c>
      <c r="AF11">
        <f>SUM(AF6:AF10)</f>
        <v>230</v>
      </c>
    </row>
    <row r="12" spans="2:41" ht="14.1" customHeight="1" x14ac:dyDescent="0.25">
      <c r="D12" s="4"/>
      <c r="E12" s="4"/>
      <c r="F12" s="4"/>
      <c r="G12" s="4"/>
      <c r="H12" s="4"/>
    </row>
    <row r="13" spans="2:41" ht="14.1" customHeight="1" x14ac:dyDescent="0.25">
      <c r="B13" s="1" t="s">
        <v>6</v>
      </c>
      <c r="D13" s="4"/>
      <c r="E13" s="4"/>
      <c r="F13" s="4"/>
      <c r="G13" s="4"/>
      <c r="H13" s="4"/>
      <c r="N13" s="1" t="s">
        <v>6</v>
      </c>
      <c r="AE13" s="1" t="s">
        <v>6</v>
      </c>
    </row>
    <row r="14" spans="2:41" ht="14.1" customHeight="1" x14ac:dyDescent="0.25">
      <c r="D14" s="4"/>
      <c r="E14" s="4"/>
      <c r="F14" s="4"/>
      <c r="G14" s="4"/>
      <c r="H14" s="4"/>
    </row>
    <row r="15" spans="2:41" ht="14.1" customHeight="1" x14ac:dyDescent="0.25">
      <c r="B15" t="s">
        <v>0</v>
      </c>
      <c r="C15" s="4">
        <f>O15+AF15</f>
        <v>40</v>
      </c>
      <c r="D15" s="4"/>
      <c r="E15" s="4"/>
      <c r="F15" s="4"/>
      <c r="G15" s="4"/>
      <c r="H15" s="4"/>
      <c r="I15" s="4">
        <f>U15+AL15</f>
        <v>40</v>
      </c>
      <c r="K15" s="4">
        <f>(U15*W15+AL15*AN15)/(U15+AL15)</f>
        <v>1.25</v>
      </c>
      <c r="L15">
        <f>K15/IF($L$4="A",$K$15,IF($L$4="B",$K$16,IF($L$4="C",$K$17,IF($L$4="D",$K$18,IF($L$4="E",$K$19,0)))))</f>
        <v>1</v>
      </c>
      <c r="N15" t="s">
        <v>0</v>
      </c>
      <c r="O15" s="3">
        <v>20</v>
      </c>
      <c r="U15" s="3">
        <v>20</v>
      </c>
      <c r="W15" s="3">
        <v>1.2</v>
      </c>
      <c r="X15">
        <f>W15/IF($X$4="A",$W$15,IF($X$4="B",$W$16,IF($X$4="C",$W$17,IF($X$4="D",$W$18,IF($X$4="E",$W$19,0)))))</f>
        <v>1</v>
      </c>
      <c r="AE15" t="s">
        <v>0</v>
      </c>
      <c r="AF15" s="3">
        <v>20</v>
      </c>
      <c r="AL15" s="3">
        <v>20</v>
      </c>
      <c r="AN15" s="3">
        <v>1.3</v>
      </c>
      <c r="AO15">
        <f>AN15/IF($AO$4="A",$AN$15,IF($AO$4="B",$AN$16,IF($AO$4="C",$AN$17,IF($AO$4="D",$AN$18,IF($AO$4="E",$AN$19,0)))))</f>
        <v>1</v>
      </c>
    </row>
    <row r="16" spans="2:41" ht="14.1" customHeight="1" x14ac:dyDescent="0.25">
      <c r="B16" t="s">
        <v>2</v>
      </c>
      <c r="C16" s="4">
        <f t="shared" ref="C16:C19" si="3">O16+AF16</f>
        <v>191</v>
      </c>
      <c r="D16" s="4"/>
      <c r="E16" s="4"/>
      <c r="F16" s="4"/>
      <c r="G16" s="4"/>
      <c r="H16" s="4"/>
      <c r="I16" s="4">
        <f t="shared" ref="I16:I19" si="4">U16+AL16</f>
        <v>100</v>
      </c>
      <c r="K16" s="4">
        <f t="shared" ref="K16:K19" si="5">(U16*W16+AL16*AN16)/(U16+AL16)</f>
        <v>2.3730000000000002</v>
      </c>
      <c r="L16">
        <f>K16/IF($L$4="A",$K$15,IF($L$4="B",$K$16,IF($L$4="C",$K$17,IF($L$4="D",$K$18,IF($L$4="E",$K$19,0)))))</f>
        <v>1.8984000000000001</v>
      </c>
      <c r="N16" t="s">
        <v>2</v>
      </c>
      <c r="O16" s="3">
        <v>110</v>
      </c>
      <c r="U16" s="3">
        <f>S2*O16*U7/O7</f>
        <v>55</v>
      </c>
      <c r="W16" s="3">
        <v>2.4</v>
      </c>
      <c r="X16">
        <f>W16/IF($X$4="A",$W$15,IF($X$4="B",$W$16,IF($X$4="C",$W$17,IF($X$4="D",$W$18,IF($X$4="E",$W$19,0)))))</f>
        <v>2</v>
      </c>
      <c r="Z16">
        <f>(O16-O7)*(U16/O16)</f>
        <v>5</v>
      </c>
      <c r="AC16" s="12">
        <f>AL16-AL7</f>
        <v>-5</v>
      </c>
      <c r="AE16" t="s">
        <v>2</v>
      </c>
      <c r="AF16" s="3">
        <v>81</v>
      </c>
      <c r="AL16" s="3">
        <f>AL2*AF16*AL7/AF7</f>
        <v>45</v>
      </c>
      <c r="AN16" s="3">
        <v>2.34</v>
      </c>
      <c r="AO16">
        <f>AN16/IF($AO$4="A",$AN$15,IF($AO$4="B",$AN$16,IF($AO$4="C",$AN$17,IF($AO$4="D",$AN$18,IF($AO$4="E",$AN$19,0)))))</f>
        <v>1.7999999999999998</v>
      </c>
    </row>
    <row r="17" spans="2:41" ht="14.1" customHeight="1" x14ac:dyDescent="0.25">
      <c r="B17" t="s">
        <v>3</v>
      </c>
      <c r="C17" s="4">
        <f t="shared" si="3"/>
        <v>199</v>
      </c>
      <c r="D17" s="4"/>
      <c r="E17" s="4"/>
      <c r="F17" s="4"/>
      <c r="G17" s="4"/>
      <c r="H17" s="4"/>
      <c r="I17" s="4">
        <f>U17+AL17</f>
        <v>101.45833333333334</v>
      </c>
      <c r="K17" s="4">
        <f>(U17*W17+AL17*AN17)/(U17+AL17)</f>
        <v>2.441396303901437</v>
      </c>
      <c r="L17">
        <f>K17/IF($L$4="A",$K$15,IF($L$4="B",$K$16,IF($L$4="C",$K$17,IF($L$4="D",$K$18,IF($L$4="E",$K$19,0)))))</f>
        <v>1.9531170431211495</v>
      </c>
      <c r="N17" t="s">
        <v>3</v>
      </c>
      <c r="O17" s="3">
        <v>110</v>
      </c>
      <c r="U17" s="3">
        <f>U2*O17*U8/O8</f>
        <v>45.833333333333336</v>
      </c>
      <c r="W17" s="3">
        <v>2.88</v>
      </c>
      <c r="X17">
        <f>W17/IF($X$4="A",$W$15,IF($X$4="B",$W$16,IF($X$4="C",$W$17,IF($X$4="D",$W$18,IF($X$4="E",$W$19,0)))))</f>
        <v>2.4</v>
      </c>
      <c r="AA17" s="12">
        <f>U17-U8</f>
        <v>-4.1666666666666643</v>
      </c>
      <c r="AB17">
        <f>AL17-AL8</f>
        <v>5.625</v>
      </c>
      <c r="AE17" t="s">
        <v>3</v>
      </c>
      <c r="AF17" s="3">
        <v>89</v>
      </c>
      <c r="AL17" s="3">
        <f>AJ2*AF17*AL8/AF8</f>
        <v>55.625</v>
      </c>
      <c r="AN17" s="3">
        <v>2.08</v>
      </c>
      <c r="AO17">
        <f>AN17/IF($AO$4="A",$AN$15,IF($AO$4="B",$AN$16,IF($AO$4="C",$AN$17,IF($AO$4="D",$AN$18,IF($AO$4="E",$AN$19,0)))))</f>
        <v>1.6</v>
      </c>
    </row>
    <row r="18" spans="2:41" ht="14.1" customHeight="1" x14ac:dyDescent="0.25">
      <c r="B18" t="s">
        <v>21</v>
      </c>
      <c r="C18" s="4">
        <f t="shared" si="3"/>
        <v>40</v>
      </c>
      <c r="D18" s="4"/>
      <c r="E18" s="4"/>
      <c r="F18" s="4"/>
      <c r="G18" s="4"/>
      <c r="H18" s="4"/>
      <c r="I18" s="4">
        <f t="shared" si="4"/>
        <v>40</v>
      </c>
      <c r="K18" s="4">
        <f t="shared" si="5"/>
        <v>1.25</v>
      </c>
      <c r="L18">
        <f>K18/IF($L$4="A",$K$15,IF($L$4="B",$K$16,IF($L$4="C",$K$17,IF($L$4="D",$K$18,IF($L$4="E",$K$19,0)))))</f>
        <v>1</v>
      </c>
      <c r="N18" t="s">
        <v>21</v>
      </c>
      <c r="O18" s="3">
        <v>20</v>
      </c>
      <c r="U18" s="3">
        <v>20</v>
      </c>
      <c r="W18" s="3">
        <v>1.2</v>
      </c>
      <c r="X18">
        <f>W18/IF($X$4="A",$W$15,IF($X$4="B",$W$16,IF($X$4="C",$W$17,IF($X$4="D",$W$18,IF($X$4="E",$W$19,0)))))</f>
        <v>1</v>
      </c>
      <c r="AE18" t="s">
        <v>21</v>
      </c>
      <c r="AF18" s="3">
        <v>20</v>
      </c>
      <c r="AL18" s="3">
        <v>20</v>
      </c>
      <c r="AN18" s="3">
        <v>1.3</v>
      </c>
      <c r="AO18">
        <f>AN18/IF($AO$4="A",$AN$15,IF($AO$4="B",$AN$16,IF($AO$4="C",$AN$17,IF($AO$4="D",$AN$18,IF($AO$4="E",$AN$19,0)))))</f>
        <v>1</v>
      </c>
    </row>
    <row r="19" spans="2:41" ht="14.1" customHeight="1" x14ac:dyDescent="0.25">
      <c r="B19" t="s">
        <v>22</v>
      </c>
      <c r="C19" s="4">
        <f t="shared" si="3"/>
        <v>40</v>
      </c>
      <c r="D19" s="4"/>
      <c r="E19" s="4"/>
      <c r="F19" s="4"/>
      <c r="G19" s="4"/>
      <c r="H19" s="4"/>
      <c r="I19" s="4">
        <f t="shared" si="4"/>
        <v>40</v>
      </c>
      <c r="K19" s="4">
        <f t="shared" si="5"/>
        <v>1.25</v>
      </c>
      <c r="L19">
        <f>K19/IF($L$4="A",$K$15,IF($L$4="B",$K$16,IF($L$4="C",$K$17,IF($L$4="D",$K$18,IF($L$4="E",$K$19,0)))))</f>
        <v>1</v>
      </c>
      <c r="N19" t="s">
        <v>22</v>
      </c>
      <c r="O19" s="3">
        <v>20</v>
      </c>
      <c r="U19" s="3">
        <v>20</v>
      </c>
      <c r="W19" s="3">
        <v>1.2</v>
      </c>
      <c r="X19">
        <f>W19/IF($X$4="A",$W$15,IF($X$4="B",$W$16,IF($X$4="C",$W$17,IF($X$4="D",$W$18,IF($X$4="E",$W$19,0)))))</f>
        <v>1</v>
      </c>
      <c r="AE19" t="s">
        <v>22</v>
      </c>
      <c r="AF19" s="3">
        <v>20</v>
      </c>
      <c r="AL19" s="3">
        <v>20</v>
      </c>
      <c r="AN19" s="3">
        <v>1.3</v>
      </c>
      <c r="AO19">
        <f>AN19/IF($AO$4="A",$AN$15,IF($AO$4="B",$AN$16,IF($AO$4="C",$AN$17,IF($AO$4="D",$AN$18,IF($AO$4="E",$AN$19,0)))))</f>
        <v>1</v>
      </c>
    </row>
    <row r="20" spans="2:41" ht="14.1" customHeight="1" x14ac:dyDescent="0.25">
      <c r="B20" t="s">
        <v>4</v>
      </c>
      <c r="C20">
        <f>SUM(C15:C19)</f>
        <v>510</v>
      </c>
      <c r="N20" t="s">
        <v>4</v>
      </c>
      <c r="O20">
        <f>SUM(O15:O19)</f>
        <v>280</v>
      </c>
      <c r="AE20" t="s">
        <v>4</v>
      </c>
      <c r="AF20">
        <f>SUM(AF15:AF19)</f>
        <v>230</v>
      </c>
    </row>
    <row r="22" spans="2:41" ht="14.1" customHeight="1" x14ac:dyDescent="0.25">
      <c r="B22" s="1" t="s">
        <v>23</v>
      </c>
      <c r="N22" s="1" t="s">
        <v>23</v>
      </c>
      <c r="AE22" s="1" t="s">
        <v>23</v>
      </c>
    </row>
    <row r="24" spans="2:41" ht="14.1" customHeight="1" x14ac:dyDescent="0.25">
      <c r="B24" t="s">
        <v>0</v>
      </c>
      <c r="C24" s="4">
        <f>O24+AF24</f>
        <v>40</v>
      </c>
      <c r="D24" s="4"/>
      <c r="E24" s="4"/>
      <c r="F24" s="4"/>
      <c r="G24" s="4"/>
      <c r="H24" s="4"/>
      <c r="I24" s="4">
        <f>U24+AL24</f>
        <v>40</v>
      </c>
      <c r="K24" s="4">
        <f>(U24*W24+AL24*AN24)/(U24+AL24)</f>
        <v>1.25</v>
      </c>
      <c r="L24">
        <f>K24/IF($L$4="A",$K$24,IF($L$4="B",$K$25,IF($L$4="C",$K$26,IF($L$4="D",$K$27,IF($L$4="E",$K$28,0)))))</f>
        <v>1</v>
      </c>
      <c r="N24" t="s">
        <v>0</v>
      </c>
      <c r="O24" s="3">
        <v>20</v>
      </c>
      <c r="U24" s="3">
        <v>20</v>
      </c>
      <c r="W24" s="3">
        <v>1.2</v>
      </c>
      <c r="X24">
        <f>W24/IF($X$4="A",$W$24,IF($X$4="B",$W$25,IF($X$4="C",$W$26,IF($X$4="D",$W$27,IF($X$4="E",$W$28,0)))))</f>
        <v>1</v>
      </c>
      <c r="AE24" t="s">
        <v>0</v>
      </c>
      <c r="AF24" s="3">
        <v>20</v>
      </c>
      <c r="AL24" s="3">
        <v>20</v>
      </c>
      <c r="AN24" s="3">
        <v>1.3</v>
      </c>
      <c r="AO24">
        <f>AN24/IF($AO$4="A",$AN$24,IF($AO$4="B",$AN$25,IF($AO$4="C",$AN$26,IF($AO$4="D",$AN$27,IF($AO$4="E",$AN$28,0)))))</f>
        <v>1</v>
      </c>
    </row>
    <row r="25" spans="2:41" ht="14.1" customHeight="1" x14ac:dyDescent="0.25">
      <c r="B25" t="s">
        <v>2</v>
      </c>
      <c r="C25" s="4">
        <f t="shared" ref="C25:C28" si="6">O25+AF25</f>
        <v>192</v>
      </c>
      <c r="D25" s="4"/>
      <c r="E25" s="4"/>
      <c r="F25" s="4"/>
      <c r="G25" s="4"/>
      <c r="H25" s="4"/>
      <c r="I25" s="4">
        <f>U25+AL25</f>
        <v>100</v>
      </c>
      <c r="K25" s="4">
        <f t="shared" ref="K25:K28" si="7">(U25*W25+AL25*AN25)/(U25+AL25)</f>
        <v>2.3759999999999999</v>
      </c>
      <c r="L25">
        <f>K25/IF($L$4="A",$K$24,IF($L$4="B",$K$25,IF($L$4="C",$K$26,IF($L$4="D",$K$27,IF($L$4="E",$K$28,0)))))</f>
        <v>1.9007999999999998</v>
      </c>
      <c r="N25" t="s">
        <v>2</v>
      </c>
      <c r="O25" s="3">
        <v>120</v>
      </c>
      <c r="U25" s="3">
        <f>S3*O25*U16/O16</f>
        <v>60</v>
      </c>
      <c r="W25" s="3">
        <v>2.4</v>
      </c>
      <c r="X25">
        <f>W25/IF($X$4="A",$W$24,IF($X$4="B",$W$25,IF($X$4="C",$W$26,IF($X$4="D",$W$27,IF($X$4="E",$W$28,0)))))</f>
        <v>2</v>
      </c>
      <c r="Z25">
        <f>(O25-O7)*(U25/O25)</f>
        <v>10</v>
      </c>
      <c r="AC25" s="12">
        <f>AL25-AL7</f>
        <v>-10</v>
      </c>
      <c r="AE25" t="s">
        <v>2</v>
      </c>
      <c r="AF25" s="3">
        <v>72</v>
      </c>
      <c r="AL25" s="3">
        <f>AL3*AF25*AL16/AF16</f>
        <v>40</v>
      </c>
      <c r="AN25" s="3">
        <v>2.34</v>
      </c>
      <c r="AO25">
        <f>AN25/IF($AO$4="A",$AN$24,IF($AO$4="B",$AN$25,IF($AO$4="C",$AN$26,IF($AO$4="D",$AN$27,IF($AO$4="E",$AN$28,0)))))</f>
        <v>1.7999999999999998</v>
      </c>
    </row>
    <row r="26" spans="2:41" ht="14.1" customHeight="1" x14ac:dyDescent="0.25">
      <c r="B26" t="s">
        <v>3</v>
      </c>
      <c r="C26" s="4">
        <f t="shared" si="6"/>
        <v>198</v>
      </c>
      <c r="D26" s="4"/>
      <c r="E26" s="4"/>
      <c r="F26" s="4"/>
      <c r="G26" s="4"/>
      <c r="H26" s="4"/>
      <c r="I26" s="4">
        <f t="shared" ref="I26:I27" si="8">U26+AL26</f>
        <v>102.91666666666667</v>
      </c>
      <c r="K26" s="4">
        <f t="shared" si="7"/>
        <v>2.4038866396761134</v>
      </c>
      <c r="L26">
        <f>K26/IF($L$4="A",$K$24,IF($L$4="B",$K$25,IF($L$4="C",$K$26,IF($L$4="D",$K$27,IF($L$4="E",$K$28,0)))))</f>
        <v>1.9231093117408906</v>
      </c>
      <c r="N26" t="s">
        <v>3</v>
      </c>
      <c r="O26" s="3">
        <v>100</v>
      </c>
      <c r="U26" s="3">
        <f>U3*O26*U17/O17</f>
        <v>41.666666666666671</v>
      </c>
      <c r="W26" s="3">
        <v>2.88</v>
      </c>
      <c r="X26">
        <f>W26/IF($X$4="A",$W$24,IF($X$4="B",$W$25,IF($X$4="C",$W$26,IF($X$4="D",$W$27,IF($X$4="E",$W$28,0)))))</f>
        <v>2.4</v>
      </c>
      <c r="AA26" s="12">
        <f>U26-U8</f>
        <v>-8.3333333333333286</v>
      </c>
      <c r="AB26">
        <f>AL26-AL8</f>
        <v>11.25</v>
      </c>
      <c r="AE26" t="s">
        <v>3</v>
      </c>
      <c r="AF26" s="3">
        <v>98</v>
      </c>
      <c r="AL26" s="3">
        <f>AJ3*AF26*AL17/AF17</f>
        <v>61.25</v>
      </c>
      <c r="AN26" s="3">
        <v>2.08</v>
      </c>
      <c r="AO26">
        <f>AN26/IF($AO$4="A",$AN$24,IF($AO$4="B",$AN$25,IF($AO$4="C",$AN$26,IF($AO$4="D",$AN$27,IF($AO$4="E",$AN$28,0)))))</f>
        <v>1.6</v>
      </c>
    </row>
    <row r="27" spans="2:41" ht="14.1" customHeight="1" x14ac:dyDescent="0.25">
      <c r="B27" t="s">
        <v>21</v>
      </c>
      <c r="C27" s="4">
        <f t="shared" si="6"/>
        <v>40</v>
      </c>
      <c r="D27" s="4"/>
      <c r="E27" s="4"/>
      <c r="F27" s="4"/>
      <c r="G27" s="4"/>
      <c r="H27" s="4"/>
      <c r="I27" s="4">
        <f t="shared" si="8"/>
        <v>40</v>
      </c>
      <c r="K27" s="4">
        <f t="shared" si="7"/>
        <v>1.25</v>
      </c>
      <c r="L27">
        <f>K27/IF($L$4="A",$K$24,IF($L$4="B",$K$25,IF($L$4="C",$K$26,IF($L$4="D",$K$27,IF($L$4="E",$K$28,0)))))</f>
        <v>1</v>
      </c>
      <c r="N27" t="s">
        <v>21</v>
      </c>
      <c r="O27" s="3">
        <v>20</v>
      </c>
      <c r="U27" s="3">
        <v>20</v>
      </c>
      <c r="W27" s="3">
        <v>1.2</v>
      </c>
      <c r="X27">
        <f>W27/IF($X$4="A",$W$24,IF($X$4="B",$W$25,IF($X$4="C",$W$26,IF($X$4="D",$W$27,IF($X$4="E",$W$28,0)))))</f>
        <v>1</v>
      </c>
      <c r="AE27" t="s">
        <v>21</v>
      </c>
      <c r="AF27" s="3">
        <v>20</v>
      </c>
      <c r="AL27" s="3">
        <v>20</v>
      </c>
      <c r="AN27" s="3">
        <v>1.3</v>
      </c>
      <c r="AO27">
        <f>AN27/IF($AO$4="A",$AN$24,IF($AO$4="B",$AN$25,IF($AO$4="C",$AN$26,IF($AO$4="D",$AN$27,IF($AO$4="E",$AN$28,0)))))</f>
        <v>1</v>
      </c>
    </row>
    <row r="28" spans="2:41" ht="14.1" customHeight="1" x14ac:dyDescent="0.25">
      <c r="B28" t="s">
        <v>22</v>
      </c>
      <c r="C28" s="4">
        <f t="shared" si="6"/>
        <v>40</v>
      </c>
      <c r="D28" s="4"/>
      <c r="E28" s="4"/>
      <c r="F28" s="4"/>
      <c r="G28" s="4"/>
      <c r="H28" s="4"/>
      <c r="I28" s="4">
        <f>U28+AL28</f>
        <v>40</v>
      </c>
      <c r="K28" s="4">
        <f t="shared" si="7"/>
        <v>1.25</v>
      </c>
      <c r="L28">
        <f>K28/IF($L$4="A",$K$24,IF($L$4="B",$K$25,IF($L$4="C",$K$26,IF($L$4="D",$K$27,IF($L$4="E",$K$28,0)))))</f>
        <v>1</v>
      </c>
      <c r="N28" t="s">
        <v>22</v>
      </c>
      <c r="O28" s="3">
        <v>20</v>
      </c>
      <c r="U28" s="3">
        <v>20</v>
      </c>
      <c r="W28" s="3">
        <v>1.2</v>
      </c>
      <c r="X28">
        <f>W28/IF($X$4="A",$W$24,IF($X$4="B",$W$25,IF($X$4="C",$W$26,IF($X$4="D",$W$27,IF($X$4="E",$W$28,0)))))</f>
        <v>1</v>
      </c>
      <c r="AE28" t="s">
        <v>22</v>
      </c>
      <c r="AF28" s="3">
        <v>20</v>
      </c>
      <c r="AL28" s="3">
        <v>20</v>
      </c>
      <c r="AN28" s="3">
        <v>1.3</v>
      </c>
      <c r="AO28">
        <f>AN28/IF($AO$4="A",$AN$24,IF($AO$4="B",$AN$25,IF($AO$4="C",$AN$26,IF($AO$4="D",$AN$27,IF($AO$4="E",$AN$28,0)))))</f>
        <v>1</v>
      </c>
    </row>
    <row r="29" spans="2:41" ht="14.1" customHeight="1" x14ac:dyDescent="0.25">
      <c r="B29" t="s">
        <v>4</v>
      </c>
      <c r="C29">
        <f>SUM(C24:C28)</f>
        <v>510</v>
      </c>
      <c r="N29" t="s">
        <v>4</v>
      </c>
      <c r="O29">
        <f>SUM(O24:O28)</f>
        <v>280</v>
      </c>
      <c r="AE29" t="s">
        <v>4</v>
      </c>
      <c r="AF29">
        <f>SUM(AF24:AF28)</f>
        <v>230</v>
      </c>
    </row>
    <row r="30" spans="2:41" ht="14.1" customHeight="1" x14ac:dyDescent="0.25">
      <c r="AB30" s="10"/>
    </row>
    <row r="31" spans="2:41" ht="14.1" customHeight="1" x14ac:dyDescent="0.25">
      <c r="B31" s="1" t="s">
        <v>29</v>
      </c>
      <c r="N31" s="1" t="s">
        <v>29</v>
      </c>
      <c r="Z31" s="6" t="s">
        <v>37</v>
      </c>
      <c r="AA31" s="6"/>
      <c r="AB31" s="6"/>
      <c r="AE31" s="1" t="s">
        <v>29</v>
      </c>
    </row>
    <row r="32" spans="2:41" ht="14.1" customHeight="1" x14ac:dyDescent="0.25">
      <c r="B32" s="5" t="s">
        <v>5</v>
      </c>
      <c r="N32" s="5" t="s">
        <v>5</v>
      </c>
      <c r="Z32" s="6"/>
      <c r="AA32" s="6"/>
      <c r="AB32" s="6"/>
      <c r="AE32" s="5" t="s">
        <v>5</v>
      </c>
    </row>
    <row r="33" spans="2:41" ht="14.1" customHeight="1" x14ac:dyDescent="0.25">
      <c r="B33" s="5" t="s">
        <v>0</v>
      </c>
      <c r="D33">
        <v>1</v>
      </c>
      <c r="E33">
        <v>0</v>
      </c>
      <c r="F33">
        <v>0</v>
      </c>
      <c r="G33">
        <v>0</v>
      </c>
      <c r="H33">
        <v>0</v>
      </c>
      <c r="L33">
        <f>J58/K58</f>
        <v>1.9607843137254902E-3</v>
      </c>
      <c r="N33" s="5" t="s">
        <v>0</v>
      </c>
      <c r="P33">
        <v>1</v>
      </c>
      <c r="Q33">
        <v>0</v>
      </c>
      <c r="R33">
        <v>0</v>
      </c>
      <c r="S33">
        <v>0</v>
      </c>
      <c r="T33">
        <v>0</v>
      </c>
      <c r="X33">
        <f>V58/W58</f>
        <v>3.5714285714285713E-3</v>
      </c>
      <c r="Z33" s="6"/>
      <c r="AA33" s="6" t="s">
        <v>32</v>
      </c>
      <c r="AB33" s="6" t="s">
        <v>33</v>
      </c>
      <c r="AE33" s="5" t="s">
        <v>0</v>
      </c>
      <c r="AG33">
        <v>1</v>
      </c>
      <c r="AH33">
        <v>0</v>
      </c>
      <c r="AI33">
        <v>0</v>
      </c>
      <c r="AJ33">
        <v>0</v>
      </c>
      <c r="AK33">
        <v>0</v>
      </c>
      <c r="AO33">
        <f>AM58/AN58</f>
        <v>4.3478260869565218E-3</v>
      </c>
    </row>
    <row r="34" spans="2:41" ht="14.1" customHeight="1" x14ac:dyDescent="0.25">
      <c r="B34" s="5" t="s">
        <v>2</v>
      </c>
      <c r="D34">
        <v>0</v>
      </c>
      <c r="E34">
        <v>1</v>
      </c>
      <c r="F34">
        <v>0</v>
      </c>
      <c r="G34">
        <v>0</v>
      </c>
      <c r="H34">
        <v>0</v>
      </c>
      <c r="L34">
        <f>J59/K59</f>
        <v>3.7254901960784314E-3</v>
      </c>
      <c r="N34" s="5" t="s">
        <v>2</v>
      </c>
      <c r="P34">
        <v>0</v>
      </c>
      <c r="Q34">
        <v>1</v>
      </c>
      <c r="R34">
        <v>0</v>
      </c>
      <c r="S34">
        <v>0</v>
      </c>
      <c r="T34">
        <v>0</v>
      </c>
      <c r="X34">
        <f>V59/W59</f>
        <v>7.1428571428571426E-3</v>
      </c>
      <c r="Z34" s="6" t="s">
        <v>26</v>
      </c>
      <c r="AA34" s="6"/>
      <c r="AB34" s="6"/>
      <c r="AE34" s="5" t="s">
        <v>2</v>
      </c>
      <c r="AG34">
        <v>0</v>
      </c>
      <c r="AH34">
        <v>1</v>
      </c>
      <c r="AI34">
        <v>0</v>
      </c>
      <c r="AJ34">
        <v>0</v>
      </c>
      <c r="AK34">
        <v>0</v>
      </c>
      <c r="AO34">
        <f>AM59/AN59</f>
        <v>7.8260869565217397E-3</v>
      </c>
    </row>
    <row r="35" spans="2:41" ht="14.1" customHeight="1" x14ac:dyDescent="0.25">
      <c r="B35" s="5" t="s">
        <v>3</v>
      </c>
      <c r="D35">
        <v>0</v>
      </c>
      <c r="E35">
        <v>0</v>
      </c>
      <c r="F35">
        <v>1</v>
      </c>
      <c r="G35">
        <v>0</v>
      </c>
      <c r="H35">
        <v>0</v>
      </c>
      <c r="L35">
        <f>J60/K60</f>
        <v>3.9215686274509803E-3</v>
      </c>
      <c r="N35" s="5" t="s">
        <v>3</v>
      </c>
      <c r="P35">
        <v>0</v>
      </c>
      <c r="Q35">
        <v>0</v>
      </c>
      <c r="R35">
        <v>1</v>
      </c>
      <c r="S35">
        <v>0</v>
      </c>
      <c r="T35">
        <v>0</v>
      </c>
      <c r="X35">
        <f>V60/W60</f>
        <v>8.5714285714285719E-3</v>
      </c>
      <c r="Z35" s="6">
        <v>1</v>
      </c>
      <c r="AA35" s="6">
        <f>U7/O7</f>
        <v>0.5</v>
      </c>
      <c r="AB35" s="6">
        <f>AL7/AF7</f>
        <v>0.55555555555555558</v>
      </c>
      <c r="AE35" s="5" t="s">
        <v>3</v>
      </c>
      <c r="AG35">
        <v>0</v>
      </c>
      <c r="AH35">
        <v>0</v>
      </c>
      <c r="AI35">
        <v>1</v>
      </c>
      <c r="AJ35">
        <v>0</v>
      </c>
      <c r="AK35">
        <v>0</v>
      </c>
      <c r="AO35">
        <f>AM60/AN60</f>
        <v>6.956521739130435E-3</v>
      </c>
    </row>
    <row r="36" spans="2:41" ht="14.1" customHeight="1" x14ac:dyDescent="0.25">
      <c r="B36" s="5" t="s">
        <v>21</v>
      </c>
      <c r="D36">
        <v>0</v>
      </c>
      <c r="E36">
        <v>0</v>
      </c>
      <c r="F36">
        <v>0</v>
      </c>
      <c r="G36">
        <v>1</v>
      </c>
      <c r="H36">
        <v>0</v>
      </c>
      <c r="L36">
        <f>J61/K61</f>
        <v>1.9607843137254902E-3</v>
      </c>
      <c r="N36" s="5" t="s">
        <v>21</v>
      </c>
      <c r="P36">
        <v>0</v>
      </c>
      <c r="Q36">
        <v>0</v>
      </c>
      <c r="R36">
        <v>0</v>
      </c>
      <c r="S36">
        <v>1</v>
      </c>
      <c r="T36">
        <v>0</v>
      </c>
      <c r="X36">
        <f>V61/W61</f>
        <v>3.5714285714285713E-3</v>
      </c>
      <c r="Z36" s="6">
        <v>2</v>
      </c>
      <c r="AA36" s="6">
        <f>U16/O16</f>
        <v>0.5</v>
      </c>
      <c r="AB36" s="6">
        <f>AL16/AF16</f>
        <v>0.55555555555555558</v>
      </c>
      <c r="AE36" s="5" t="s">
        <v>21</v>
      </c>
      <c r="AG36">
        <v>0</v>
      </c>
      <c r="AH36">
        <v>0</v>
      </c>
      <c r="AI36">
        <v>0</v>
      </c>
      <c r="AJ36">
        <v>1</v>
      </c>
      <c r="AK36">
        <v>0</v>
      </c>
      <c r="AO36">
        <f>AM61/AN61</f>
        <v>4.3478260869565218E-3</v>
      </c>
    </row>
    <row r="37" spans="2:41" ht="14.1" customHeight="1" x14ac:dyDescent="0.25">
      <c r="B37" s="5" t="s">
        <v>22</v>
      </c>
      <c r="D37">
        <v>0</v>
      </c>
      <c r="E37">
        <v>0</v>
      </c>
      <c r="F37">
        <v>0</v>
      </c>
      <c r="G37">
        <v>0</v>
      </c>
      <c r="H37">
        <v>1</v>
      </c>
      <c r="L37">
        <f>J62/K62</f>
        <v>1.9607843137254902E-3</v>
      </c>
      <c r="N37" s="5" t="s">
        <v>22</v>
      </c>
      <c r="P37">
        <v>0</v>
      </c>
      <c r="Q37">
        <v>0</v>
      </c>
      <c r="R37">
        <v>0</v>
      </c>
      <c r="S37">
        <v>0</v>
      </c>
      <c r="T37">
        <v>1</v>
      </c>
      <c r="X37">
        <f>V62/W62</f>
        <v>3.5714285714285713E-3</v>
      </c>
      <c r="Z37" s="6">
        <v>3</v>
      </c>
      <c r="AA37" s="6">
        <f>U25/O25</f>
        <v>0.5</v>
      </c>
      <c r="AB37" s="6">
        <f>AL25/AF25</f>
        <v>0.55555555555555558</v>
      </c>
      <c r="AE37" s="5" t="s">
        <v>22</v>
      </c>
      <c r="AG37">
        <v>0</v>
      </c>
      <c r="AH37">
        <v>0</v>
      </c>
      <c r="AI37">
        <v>0</v>
      </c>
      <c r="AJ37">
        <v>0</v>
      </c>
      <c r="AK37">
        <v>1</v>
      </c>
      <c r="AO37">
        <f>AM62/AN62</f>
        <v>4.3478260869565218E-3</v>
      </c>
    </row>
    <row r="38" spans="2:41" ht="14.1" customHeight="1" x14ac:dyDescent="0.25">
      <c r="B38" s="5" t="s">
        <v>6</v>
      </c>
      <c r="N38" s="5" t="s">
        <v>6</v>
      </c>
      <c r="AA38" s="10"/>
      <c r="AE38" s="5" t="s">
        <v>6</v>
      </c>
    </row>
    <row r="39" spans="2:41" ht="14.1" customHeight="1" x14ac:dyDescent="0.25">
      <c r="B39" s="5" t="s">
        <v>0</v>
      </c>
      <c r="D39">
        <v>1</v>
      </c>
      <c r="E39">
        <v>0</v>
      </c>
      <c r="F39">
        <v>0</v>
      </c>
      <c r="G39">
        <v>0</v>
      </c>
      <c r="H39">
        <v>0</v>
      </c>
      <c r="K39">
        <f>E65/F65</f>
        <v>1.9607843137254902E-3</v>
      </c>
      <c r="L39">
        <f>J65/K65</f>
        <v>1.9607843137254902E-3</v>
      </c>
      <c r="N39" s="5" t="s">
        <v>0</v>
      </c>
      <c r="P39">
        <v>1</v>
      </c>
      <c r="Q39">
        <v>0</v>
      </c>
      <c r="R39">
        <v>0</v>
      </c>
      <c r="S39">
        <v>0</v>
      </c>
      <c r="T39">
        <v>0</v>
      </c>
      <c r="W39">
        <f>Q65/R65</f>
        <v>3.5714285714285713E-3</v>
      </c>
      <c r="X39">
        <f>V65/W65</f>
        <v>3.5714285714285713E-3</v>
      </c>
      <c r="AA39" s="10"/>
      <c r="AE39" s="5" t="s">
        <v>0</v>
      </c>
      <c r="AG39">
        <v>1</v>
      </c>
      <c r="AH39">
        <v>0</v>
      </c>
      <c r="AI39">
        <v>0</v>
      </c>
      <c r="AJ39">
        <v>0</v>
      </c>
      <c r="AK39">
        <v>0</v>
      </c>
      <c r="AN39">
        <f>AH65/AI65</f>
        <v>4.3478260869565218E-3</v>
      </c>
      <c r="AO39">
        <f>AM65/AN65</f>
        <v>4.3478260869565218E-3</v>
      </c>
    </row>
    <row r="40" spans="2:41" ht="14.1" customHeight="1" x14ac:dyDescent="0.25">
      <c r="B40" s="5" t="s">
        <v>2</v>
      </c>
      <c r="D40">
        <v>0</v>
      </c>
      <c r="E40">
        <v>1</v>
      </c>
      <c r="F40">
        <v>0</v>
      </c>
      <c r="G40">
        <v>0</v>
      </c>
      <c r="H40">
        <v>0</v>
      </c>
      <c r="K40">
        <f>E66/F66</f>
        <v>3.7450980392156868E-3</v>
      </c>
      <c r="L40">
        <f>J66/K66</f>
        <v>3.7450980392156868E-3</v>
      </c>
      <c r="N40" s="5" t="s">
        <v>2</v>
      </c>
      <c r="P40">
        <v>0</v>
      </c>
      <c r="Q40">
        <v>1</v>
      </c>
      <c r="R40">
        <v>0</v>
      </c>
      <c r="S40">
        <v>0</v>
      </c>
      <c r="T40">
        <v>0</v>
      </c>
      <c r="W40">
        <f>Q66/R66</f>
        <v>7.1428571428571426E-3</v>
      </c>
      <c r="X40">
        <f>V66/W66</f>
        <v>7.1428571428571426E-3</v>
      </c>
      <c r="AE40" s="5" t="s">
        <v>2</v>
      </c>
      <c r="AG40">
        <v>0</v>
      </c>
      <c r="AH40">
        <v>1</v>
      </c>
      <c r="AI40">
        <v>0</v>
      </c>
      <c r="AJ40">
        <v>0</v>
      </c>
      <c r="AK40">
        <v>0</v>
      </c>
      <c r="AN40">
        <f>AH66/AI66</f>
        <v>7.8260869565217397E-3</v>
      </c>
      <c r="AO40">
        <f>AM66/AN66</f>
        <v>7.8260869565217397E-3</v>
      </c>
    </row>
    <row r="41" spans="2:41" ht="14.1" customHeight="1" x14ac:dyDescent="0.25">
      <c r="B41" s="5" t="s">
        <v>3</v>
      </c>
      <c r="D41">
        <v>0</v>
      </c>
      <c r="E41">
        <v>0</v>
      </c>
      <c r="F41">
        <v>1</v>
      </c>
      <c r="G41">
        <v>0</v>
      </c>
      <c r="H41">
        <v>0</v>
      </c>
      <c r="K41">
        <f>E67/F67</f>
        <v>3.8458751056890928E-3</v>
      </c>
      <c r="L41">
        <f>J67/K67</f>
        <v>3.8458751056890928E-3</v>
      </c>
      <c r="N41" s="5" t="s">
        <v>3</v>
      </c>
      <c r="P41">
        <v>0</v>
      </c>
      <c r="Q41">
        <v>0</v>
      </c>
      <c r="R41">
        <v>1</v>
      </c>
      <c r="S41">
        <v>0</v>
      </c>
      <c r="T41">
        <v>0</v>
      </c>
      <c r="W41">
        <f>Q67/R67</f>
        <v>8.5714285714285719E-3</v>
      </c>
      <c r="X41">
        <f>V67/W67</f>
        <v>8.5714285714285719E-3</v>
      </c>
      <c r="AE41" s="5" t="s">
        <v>3</v>
      </c>
      <c r="AG41">
        <v>0</v>
      </c>
      <c r="AH41">
        <v>0</v>
      </c>
      <c r="AI41">
        <v>1</v>
      </c>
      <c r="AJ41">
        <v>0</v>
      </c>
      <c r="AK41">
        <v>0</v>
      </c>
      <c r="AN41">
        <f>AH67/AI67</f>
        <v>6.956521739130435E-3</v>
      </c>
      <c r="AO41">
        <f>AM67/AN67</f>
        <v>6.956521739130435E-3</v>
      </c>
    </row>
    <row r="42" spans="2:41" ht="14.1" customHeight="1" x14ac:dyDescent="0.25">
      <c r="B42" s="5" t="s">
        <v>21</v>
      </c>
      <c r="D42">
        <v>0</v>
      </c>
      <c r="E42">
        <v>0</v>
      </c>
      <c r="F42">
        <v>0</v>
      </c>
      <c r="G42">
        <v>1</v>
      </c>
      <c r="H42">
        <v>0</v>
      </c>
      <c r="K42">
        <f>E68/F68</f>
        <v>1.9607843137254902E-3</v>
      </c>
      <c r="L42">
        <f>J68/K68</f>
        <v>1.9607843137254902E-3</v>
      </c>
      <c r="N42" s="5" t="s">
        <v>21</v>
      </c>
      <c r="P42">
        <v>0</v>
      </c>
      <c r="Q42">
        <v>0</v>
      </c>
      <c r="R42">
        <v>0</v>
      </c>
      <c r="S42">
        <v>1</v>
      </c>
      <c r="T42">
        <v>0</v>
      </c>
      <c r="W42">
        <f>Q68/R68</f>
        <v>3.5714285714285713E-3</v>
      </c>
      <c r="X42">
        <f>V68/W68</f>
        <v>3.5714285714285713E-3</v>
      </c>
      <c r="AE42" s="5" t="s">
        <v>21</v>
      </c>
      <c r="AG42">
        <v>0</v>
      </c>
      <c r="AH42">
        <v>0</v>
      </c>
      <c r="AI42">
        <v>0</v>
      </c>
      <c r="AJ42">
        <v>1</v>
      </c>
      <c r="AK42">
        <v>0</v>
      </c>
      <c r="AN42">
        <f>AH68/AI68</f>
        <v>4.3478260869565218E-3</v>
      </c>
      <c r="AO42">
        <f>AM68/AN68</f>
        <v>4.3478260869565218E-3</v>
      </c>
    </row>
    <row r="43" spans="2:41" ht="14.1" customHeight="1" x14ac:dyDescent="0.25">
      <c r="B43" s="5" t="s">
        <v>22</v>
      </c>
      <c r="D43">
        <v>0</v>
      </c>
      <c r="E43">
        <v>0</v>
      </c>
      <c r="F43">
        <v>0</v>
      </c>
      <c r="G43">
        <v>0</v>
      </c>
      <c r="H43">
        <v>1</v>
      </c>
      <c r="K43">
        <f>E69/F69</f>
        <v>1.9607843137254902E-3</v>
      </c>
      <c r="L43">
        <f>J69/K69</f>
        <v>1.9607843137254902E-3</v>
      </c>
      <c r="N43" s="5" t="s">
        <v>22</v>
      </c>
      <c r="P43">
        <v>0</v>
      </c>
      <c r="Q43">
        <v>0</v>
      </c>
      <c r="R43">
        <v>0</v>
      </c>
      <c r="S43">
        <v>0</v>
      </c>
      <c r="T43">
        <v>1</v>
      </c>
      <c r="W43">
        <f>Q69/R69</f>
        <v>3.5714285714285713E-3</v>
      </c>
      <c r="X43">
        <f>V69/W69</f>
        <v>3.5714285714285713E-3</v>
      </c>
      <c r="AE43" s="5" t="s">
        <v>22</v>
      </c>
      <c r="AG43">
        <v>0</v>
      </c>
      <c r="AH43">
        <v>0</v>
      </c>
      <c r="AI43">
        <v>0</v>
      </c>
      <c r="AJ43">
        <v>0</v>
      </c>
      <c r="AK43">
        <v>1</v>
      </c>
      <c r="AN43">
        <f>AH69/AI69</f>
        <v>4.3478260869565218E-3</v>
      </c>
      <c r="AO43">
        <f>AM69/AN69</f>
        <v>4.3478260869565218E-3</v>
      </c>
    </row>
    <row r="44" spans="2:41" ht="14.1" customHeight="1" x14ac:dyDescent="0.25">
      <c r="B44" s="5" t="s">
        <v>23</v>
      </c>
      <c r="N44" s="5" t="s">
        <v>23</v>
      </c>
      <c r="AE44" s="5" t="s">
        <v>23</v>
      </c>
    </row>
    <row r="45" spans="2:41" ht="14.1" customHeight="1" x14ac:dyDescent="0.25">
      <c r="B45" s="5" t="s">
        <v>0</v>
      </c>
      <c r="D45">
        <v>1</v>
      </c>
      <c r="E45">
        <v>0</v>
      </c>
      <c r="F45">
        <v>0</v>
      </c>
      <c r="G45">
        <v>0</v>
      </c>
      <c r="H45">
        <v>0</v>
      </c>
      <c r="K45">
        <f>E72/F72</f>
        <v>1.9607843137254902E-3</v>
      </c>
      <c r="N45" s="5" t="s">
        <v>0</v>
      </c>
      <c r="P45">
        <v>1</v>
      </c>
      <c r="Q45">
        <v>0</v>
      </c>
      <c r="R45">
        <v>0</v>
      </c>
      <c r="S45">
        <v>0</v>
      </c>
      <c r="T45">
        <v>0</v>
      </c>
      <c r="W45">
        <f>Q72/R72</f>
        <v>3.5714285714285713E-3</v>
      </c>
      <c r="AE45" s="5" t="s">
        <v>0</v>
      </c>
      <c r="AG45">
        <v>1</v>
      </c>
      <c r="AH45">
        <v>0</v>
      </c>
      <c r="AI45">
        <v>0</v>
      </c>
      <c r="AJ45">
        <v>0</v>
      </c>
      <c r="AK45">
        <v>0</v>
      </c>
      <c r="AN45">
        <f>AH72/AI72</f>
        <v>4.3478260869565218E-3</v>
      </c>
    </row>
    <row r="46" spans="2:41" ht="14.1" customHeight="1" x14ac:dyDescent="0.25">
      <c r="B46" s="5" t="s">
        <v>2</v>
      </c>
      <c r="D46">
        <v>0</v>
      </c>
      <c r="E46">
        <v>1</v>
      </c>
      <c r="F46">
        <v>0</v>
      </c>
      <c r="G46">
        <v>0</v>
      </c>
      <c r="H46">
        <v>0</v>
      </c>
      <c r="K46">
        <f>E73/F73</f>
        <v>3.7647058823529417E-3</v>
      </c>
      <c r="N46" s="5" t="s">
        <v>2</v>
      </c>
      <c r="P46">
        <v>0</v>
      </c>
      <c r="Q46">
        <v>1</v>
      </c>
      <c r="R46">
        <v>0</v>
      </c>
      <c r="S46">
        <v>0</v>
      </c>
      <c r="T46">
        <v>0</v>
      </c>
      <c r="W46">
        <f>Q73/R73</f>
        <v>7.1428571428571426E-3</v>
      </c>
      <c r="AE46" s="5" t="s">
        <v>2</v>
      </c>
      <c r="AG46">
        <v>0</v>
      </c>
      <c r="AH46">
        <v>1</v>
      </c>
      <c r="AI46">
        <v>0</v>
      </c>
      <c r="AJ46">
        <v>0</v>
      </c>
      <c r="AK46">
        <v>0</v>
      </c>
      <c r="AN46">
        <f>AH73/AI73</f>
        <v>7.826086956521738E-3</v>
      </c>
    </row>
    <row r="47" spans="2:41" ht="14.1" customHeight="1" x14ac:dyDescent="0.25">
      <c r="B47" s="5" t="s">
        <v>3</v>
      </c>
      <c r="D47">
        <v>0</v>
      </c>
      <c r="E47">
        <v>0</v>
      </c>
      <c r="F47">
        <v>1</v>
      </c>
      <c r="G47">
        <v>0</v>
      </c>
      <c r="H47">
        <v>0</v>
      </c>
      <c r="K47">
        <f>E74/F74</f>
        <v>3.7723267444629673E-3</v>
      </c>
      <c r="N47" s="5" t="s">
        <v>3</v>
      </c>
      <c r="P47">
        <v>0</v>
      </c>
      <c r="Q47">
        <v>0</v>
      </c>
      <c r="R47">
        <v>1</v>
      </c>
      <c r="S47">
        <v>0</v>
      </c>
      <c r="T47">
        <v>0</v>
      </c>
      <c r="W47">
        <f>Q74/R74</f>
        <v>8.5714285714285701E-3</v>
      </c>
      <c r="AE47" s="5" t="s">
        <v>3</v>
      </c>
      <c r="AG47">
        <v>0</v>
      </c>
      <c r="AH47">
        <v>0</v>
      </c>
      <c r="AI47">
        <v>1</v>
      </c>
      <c r="AJ47">
        <v>0</v>
      </c>
      <c r="AK47">
        <v>0</v>
      </c>
      <c r="AN47">
        <f>AH74/AI74</f>
        <v>6.956521739130435E-3</v>
      </c>
    </row>
    <row r="48" spans="2:41" ht="14.1" customHeight="1" x14ac:dyDescent="0.25">
      <c r="B48" s="5" t="s">
        <v>21</v>
      </c>
      <c r="D48">
        <v>0</v>
      </c>
      <c r="E48">
        <v>0</v>
      </c>
      <c r="F48">
        <v>0</v>
      </c>
      <c r="G48">
        <v>1</v>
      </c>
      <c r="H48">
        <v>0</v>
      </c>
      <c r="K48">
        <f>E75/F75</f>
        <v>1.9607843137254902E-3</v>
      </c>
      <c r="N48" s="5" t="s">
        <v>21</v>
      </c>
      <c r="P48">
        <v>0</v>
      </c>
      <c r="Q48">
        <v>0</v>
      </c>
      <c r="R48">
        <v>0</v>
      </c>
      <c r="S48">
        <v>1</v>
      </c>
      <c r="T48">
        <v>0</v>
      </c>
      <c r="W48">
        <f>Q75/R75</f>
        <v>3.5714285714285713E-3</v>
      </c>
      <c r="AE48" s="5" t="s">
        <v>21</v>
      </c>
      <c r="AG48">
        <v>0</v>
      </c>
      <c r="AH48">
        <v>0</v>
      </c>
      <c r="AI48">
        <v>0</v>
      </c>
      <c r="AJ48">
        <v>1</v>
      </c>
      <c r="AK48">
        <v>0</v>
      </c>
      <c r="AN48">
        <f>AH75/AI75</f>
        <v>4.3478260869565218E-3</v>
      </c>
    </row>
    <row r="49" spans="2:40" ht="14.1" customHeight="1" x14ac:dyDescent="0.25">
      <c r="B49" s="5" t="s">
        <v>22</v>
      </c>
      <c r="D49">
        <v>0</v>
      </c>
      <c r="E49">
        <v>0</v>
      </c>
      <c r="F49">
        <v>0</v>
      </c>
      <c r="G49">
        <v>0</v>
      </c>
      <c r="H49">
        <v>1</v>
      </c>
      <c r="K49">
        <f>E76/F76</f>
        <v>1.9607843137254902E-3</v>
      </c>
      <c r="N49" s="5" t="s">
        <v>22</v>
      </c>
      <c r="P49">
        <v>0</v>
      </c>
      <c r="Q49">
        <v>0</v>
      </c>
      <c r="R49">
        <v>0</v>
      </c>
      <c r="S49">
        <v>0</v>
      </c>
      <c r="T49">
        <v>1</v>
      </c>
      <c r="W49">
        <f>Q76/R76</f>
        <v>3.5714285714285713E-3</v>
      </c>
      <c r="AE49" s="5" t="s">
        <v>22</v>
      </c>
      <c r="AG49">
        <v>0</v>
      </c>
      <c r="AH49">
        <v>0</v>
      </c>
      <c r="AI49">
        <v>0</v>
      </c>
      <c r="AJ49">
        <v>0</v>
      </c>
      <c r="AK49">
        <v>1</v>
      </c>
      <c r="AN49">
        <f>AH76/AI76</f>
        <v>4.3478260869565218E-3</v>
      </c>
    </row>
    <row r="50" spans="2:40" ht="14.1" customHeight="1" x14ac:dyDescent="0.25">
      <c r="B50" s="5"/>
      <c r="N50" s="5"/>
      <c r="AE50" s="5"/>
    </row>
    <row r="51" spans="2:40" ht="14.1" customHeight="1" x14ac:dyDescent="0.25">
      <c r="B51" s="5"/>
      <c r="N51" s="5"/>
      <c r="AE51" s="5"/>
    </row>
    <row r="52" spans="2:40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F52" s="1" t="s">
        <v>24</v>
      </c>
      <c r="AK52" s="1" t="s">
        <v>25</v>
      </c>
    </row>
    <row r="53" spans="2:40" ht="14.1" customHeight="1" x14ac:dyDescent="0.25">
      <c r="B53" s="5"/>
      <c r="E53" t="s">
        <v>9</v>
      </c>
      <c r="F53" t="s">
        <v>9</v>
      </c>
      <c r="J53" t="s">
        <v>9</v>
      </c>
      <c r="K53" t="s">
        <v>9</v>
      </c>
      <c r="M53" s="2"/>
      <c r="Q53" t="s">
        <v>9</v>
      </c>
      <c r="R53" t="s">
        <v>9</v>
      </c>
      <c r="V53" t="s">
        <v>9</v>
      </c>
      <c r="W53" t="s">
        <v>9</v>
      </c>
      <c r="AH53" t="s">
        <v>9</v>
      </c>
      <c r="AI53" t="s">
        <v>9</v>
      </c>
      <c r="AM53" t="s">
        <v>9</v>
      </c>
      <c r="AN53" t="s">
        <v>9</v>
      </c>
    </row>
    <row r="54" spans="2:40" ht="14.1" customHeight="1" x14ac:dyDescent="0.25">
      <c r="B54" s="1"/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F54" t="s">
        <v>7</v>
      </c>
      <c r="AG54" t="s">
        <v>7</v>
      </c>
      <c r="AH54" t="s">
        <v>16</v>
      </c>
      <c r="AI54" t="s">
        <v>7</v>
      </c>
      <c r="AK54" t="s">
        <v>7</v>
      </c>
      <c r="AL54" t="s">
        <v>7</v>
      </c>
      <c r="AM54" t="s">
        <v>16</v>
      </c>
      <c r="AN54" t="s">
        <v>7</v>
      </c>
    </row>
    <row r="55" spans="2:40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F55" t="s">
        <v>14</v>
      </c>
      <c r="AG55" t="s">
        <v>15</v>
      </c>
      <c r="AH55" t="s">
        <v>17</v>
      </c>
      <c r="AI55" t="s">
        <v>15</v>
      </c>
      <c r="AK55" t="s">
        <v>14</v>
      </c>
      <c r="AL55" t="s">
        <v>15</v>
      </c>
      <c r="AM55" t="s">
        <v>17</v>
      </c>
      <c r="AN55" t="s">
        <v>15</v>
      </c>
    </row>
    <row r="56" spans="2:40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a</v>
      </c>
      <c r="P56" t="s">
        <v>10</v>
      </c>
      <c r="Q56" t="s">
        <v>18</v>
      </c>
      <c r="R56" t="s">
        <v>10</v>
      </c>
      <c r="T56" t="str">
        <f xml:space="preserve"> X4</f>
        <v>a</v>
      </c>
      <c r="U56" t="s">
        <v>10</v>
      </c>
      <c r="V56" t="s">
        <v>18</v>
      </c>
      <c r="W56" t="s">
        <v>10</v>
      </c>
      <c r="AF56" t="str">
        <f xml:space="preserve"> AO4</f>
        <v>A</v>
      </c>
      <c r="AG56" t="s">
        <v>10</v>
      </c>
      <c r="AH56" t="s">
        <v>18</v>
      </c>
      <c r="AI56" t="s">
        <v>10</v>
      </c>
      <c r="AK56" t="str">
        <f xml:space="preserve"> AO4</f>
        <v>A</v>
      </c>
      <c r="AL56" t="s">
        <v>10</v>
      </c>
      <c r="AM56" t="s">
        <v>18</v>
      </c>
      <c r="AN56" t="s">
        <v>10</v>
      </c>
    </row>
    <row r="57" spans="2:40" ht="14.1" customHeight="1" x14ac:dyDescent="0.25">
      <c r="B57" t="s">
        <v>5</v>
      </c>
      <c r="K57" s="6"/>
      <c r="W57" s="10"/>
      <c r="AN57" s="10"/>
    </row>
    <row r="58" spans="2:40" ht="14.1" customHeight="1" x14ac:dyDescent="0.25">
      <c r="B58" t="s">
        <v>0</v>
      </c>
      <c r="H58">
        <f>I6*L6*$C$20/$C$11</f>
        <v>40</v>
      </c>
      <c r="I58">
        <f t="shared" ref="I58:I63" si="9">H58/C6</f>
        <v>1</v>
      </c>
      <c r="J58">
        <f>L6/$H$63</f>
        <v>1.968503937007874E-3</v>
      </c>
      <c r="K58" s="7">
        <f>I58/$I$63</f>
        <v>1.0039370078740157</v>
      </c>
      <c r="T58">
        <f>U6*X6*$O$20/$O$11</f>
        <v>20</v>
      </c>
      <c r="U58">
        <f t="shared" ref="U58:U63" si="10">T58/O6</f>
        <v>1</v>
      </c>
      <c r="V58">
        <f>X6/$T$63</f>
        <v>3.5714285714285713E-3</v>
      </c>
      <c r="W58" s="7">
        <f>U58/$U$63</f>
        <v>1</v>
      </c>
      <c r="AK58">
        <f>AL6*AO6*$AF$20/$AF$11</f>
        <v>20</v>
      </c>
      <c r="AL58">
        <f t="shared" ref="AL58:AL63" si="11">AK58/AF6</f>
        <v>1</v>
      </c>
      <c r="AM58">
        <f>AO6/$AK$63</f>
        <v>4.3478260869565218E-3</v>
      </c>
      <c r="AN58" s="7">
        <f>AL58/$AL$63</f>
        <v>1</v>
      </c>
    </row>
    <row r="59" spans="2:40" ht="14.1" customHeight="1" x14ac:dyDescent="0.25">
      <c r="B59" t="s">
        <v>2</v>
      </c>
      <c r="H59">
        <f>I7*L7*$C$20/$C$11</f>
        <v>189.60000000000002</v>
      </c>
      <c r="I59">
        <f t="shared" si="9"/>
        <v>0.99789473684210539</v>
      </c>
      <c r="J59">
        <f>L7/$H$63</f>
        <v>3.7322834645669295E-3</v>
      </c>
      <c r="K59" s="7">
        <f>I59/$I$63</f>
        <v>1.0018234562784916</v>
      </c>
      <c r="T59">
        <f>U7*X7*$O$20/$O$11</f>
        <v>100</v>
      </c>
      <c r="U59">
        <f t="shared" si="10"/>
        <v>1</v>
      </c>
      <c r="V59">
        <f>X7/$T$63</f>
        <v>7.1428571428571426E-3</v>
      </c>
      <c r="W59" s="7">
        <f>U59/$U$63</f>
        <v>1</v>
      </c>
      <c r="AK59">
        <f>AL7*AO7*$AF$20/$AF$11</f>
        <v>89.999999999999986</v>
      </c>
      <c r="AL59">
        <f t="shared" si="11"/>
        <v>0.99999999999999989</v>
      </c>
      <c r="AM59">
        <f>AO7/$AK$63</f>
        <v>7.826086956521738E-3</v>
      </c>
      <c r="AN59" s="7">
        <f>AL59/$AL$63</f>
        <v>0.99999999999999989</v>
      </c>
    </row>
    <row r="60" spans="2:40" ht="14.1" customHeight="1" x14ac:dyDescent="0.25">
      <c r="B60" t="s">
        <v>3</v>
      </c>
      <c r="H60">
        <f>I8*L8*$C$20/$C$11</f>
        <v>198.4</v>
      </c>
      <c r="I60">
        <f t="shared" si="9"/>
        <v>0.99199999999999999</v>
      </c>
      <c r="J60">
        <f>L8/$H$63</f>
        <v>3.9055118110236219E-3</v>
      </c>
      <c r="K60" s="7">
        <f>I60/$I$63</f>
        <v>0.9959055118110236</v>
      </c>
      <c r="T60">
        <f>U8*X8*$O$20/$O$11</f>
        <v>120</v>
      </c>
      <c r="U60">
        <f t="shared" si="10"/>
        <v>1</v>
      </c>
      <c r="V60">
        <f>X8/$T$63</f>
        <v>8.5714285714285719E-3</v>
      </c>
      <c r="W60" s="7">
        <f>U60/$U$63</f>
        <v>1</v>
      </c>
      <c r="AK60">
        <f>AL8*AO8*$AF$20/$AF$11</f>
        <v>80</v>
      </c>
      <c r="AL60">
        <f t="shared" si="11"/>
        <v>1</v>
      </c>
      <c r="AM60">
        <f>AO8/$AK$63</f>
        <v>6.956521739130435E-3</v>
      </c>
      <c r="AN60" s="7">
        <f>AL60/$AL$63</f>
        <v>1</v>
      </c>
    </row>
    <row r="61" spans="2:40" ht="14.1" customHeight="1" x14ac:dyDescent="0.25">
      <c r="B61" t="s">
        <v>21</v>
      </c>
      <c r="H61">
        <f>I9*L9*$C$20/$C$11</f>
        <v>40</v>
      </c>
      <c r="I61">
        <f t="shared" si="9"/>
        <v>1</v>
      </c>
      <c r="J61">
        <f>L9/$H$63</f>
        <v>1.968503937007874E-3</v>
      </c>
      <c r="K61" s="7">
        <f>I61/$I$63</f>
        <v>1.0039370078740157</v>
      </c>
      <c r="T61">
        <f>U9*X9*$O$20/$O$11</f>
        <v>20</v>
      </c>
      <c r="U61">
        <f t="shared" si="10"/>
        <v>1</v>
      </c>
      <c r="V61">
        <f>X9/$T$63</f>
        <v>3.5714285714285713E-3</v>
      </c>
      <c r="W61" s="7">
        <f>U61/$U$63</f>
        <v>1</v>
      </c>
      <c r="AK61">
        <f>AL9*AO9*$AF$20/$AF$11</f>
        <v>20</v>
      </c>
      <c r="AL61">
        <f t="shared" si="11"/>
        <v>1</v>
      </c>
      <c r="AM61">
        <f>AO9/$AK$63</f>
        <v>4.3478260869565218E-3</v>
      </c>
      <c r="AN61" s="7">
        <f>AL61/$AL$63</f>
        <v>1</v>
      </c>
    </row>
    <row r="62" spans="2:40" ht="14.1" customHeight="1" x14ac:dyDescent="0.25">
      <c r="B62" t="s">
        <v>22</v>
      </c>
      <c r="H62">
        <f>I10*L10*$C$20/$C$11</f>
        <v>40</v>
      </c>
      <c r="I62">
        <f t="shared" si="9"/>
        <v>1</v>
      </c>
      <c r="J62">
        <f>L10/$H$63</f>
        <v>1.968503937007874E-3</v>
      </c>
      <c r="K62">
        <f>I62/$I$63</f>
        <v>1.0039370078740157</v>
      </c>
      <c r="T62">
        <f>U10*X10*$O$20/$O$11</f>
        <v>20</v>
      </c>
      <c r="U62">
        <f t="shared" si="10"/>
        <v>1</v>
      </c>
      <c r="V62">
        <f>X10/$T$63</f>
        <v>3.5714285714285713E-3</v>
      </c>
      <c r="W62">
        <f>U62/$U$63</f>
        <v>1</v>
      </c>
      <c r="AK62">
        <f>AL10*AO10*$AF$20/$AF$11</f>
        <v>20</v>
      </c>
      <c r="AL62">
        <f t="shared" si="11"/>
        <v>1</v>
      </c>
      <c r="AM62">
        <f>AO10/$AK$63</f>
        <v>4.3478260869565218E-3</v>
      </c>
      <c r="AN62">
        <f>AL62/$AL$63</f>
        <v>1</v>
      </c>
    </row>
    <row r="63" spans="2:40" ht="14.1" customHeight="1" x14ac:dyDescent="0.25">
      <c r="H63">
        <f>SUM(H58:H62)</f>
        <v>508</v>
      </c>
      <c r="I63">
        <f t="shared" si="9"/>
        <v>0.99607843137254903</v>
      </c>
      <c r="T63">
        <f>SUM(T58:T62)</f>
        <v>280</v>
      </c>
      <c r="U63">
        <f t="shared" si="10"/>
        <v>1</v>
      </c>
      <c r="AK63">
        <f>SUM(AK58:AK62)</f>
        <v>230</v>
      </c>
      <c r="AL63">
        <f t="shared" si="11"/>
        <v>1</v>
      </c>
    </row>
    <row r="64" spans="2:40" ht="14.1" customHeight="1" x14ac:dyDescent="0.25">
      <c r="B64" t="s">
        <v>6</v>
      </c>
    </row>
    <row r="65" spans="2:40" ht="14.1" customHeight="1" x14ac:dyDescent="0.25">
      <c r="B65" s="1" t="s">
        <v>0</v>
      </c>
      <c r="C65">
        <f>I15*L15</f>
        <v>40</v>
      </c>
      <c r="D65">
        <f t="shared" ref="D65:D70" si="12">C65/C15</f>
        <v>1</v>
      </c>
      <c r="E65">
        <f>L15/$C$70</f>
        <v>1.968503937007874E-3</v>
      </c>
      <c r="F65">
        <f>D65/$D$70</f>
        <v>1.0039370078740157</v>
      </c>
      <c r="H65">
        <f>I15*L15*$C$29/$C$20</f>
        <v>40</v>
      </c>
      <c r="I65" s="5">
        <f t="shared" ref="I65:I70" si="13">H65/C15</f>
        <v>1</v>
      </c>
      <c r="J65" s="5">
        <f>L15/$H$70</f>
        <v>1.968503937007874E-3</v>
      </c>
      <c r="K65">
        <f>I65/$I$70</f>
        <v>1.0039370078740157</v>
      </c>
      <c r="O65">
        <f>U15*X15</f>
        <v>20</v>
      </c>
      <c r="P65">
        <f t="shared" ref="P65:P70" si="14">O65/O15</f>
        <v>1</v>
      </c>
      <c r="Q65">
        <f>X15/$O$70</f>
        <v>3.5714285714285713E-3</v>
      </c>
      <c r="R65">
        <f>P65/$P$70</f>
        <v>1</v>
      </c>
      <c r="T65">
        <f>U15*X15*$O$29/$O$20</f>
        <v>20</v>
      </c>
      <c r="U65" s="5">
        <f t="shared" ref="U65:U70" si="15">T65/O15</f>
        <v>1</v>
      </c>
      <c r="V65" s="5">
        <f>X15/$T$70</f>
        <v>3.5714285714285713E-3</v>
      </c>
      <c r="W65">
        <f>U65/$U$70</f>
        <v>1</v>
      </c>
      <c r="AF65">
        <f>AL15*AO15</f>
        <v>20</v>
      </c>
      <c r="AG65">
        <f t="shared" ref="AG65:AG70" si="16">AF65/AF15</f>
        <v>1</v>
      </c>
      <c r="AH65">
        <f>AO15/$AF$70</f>
        <v>4.3478260869565218E-3</v>
      </c>
      <c r="AI65">
        <f>AG65/$AG$70</f>
        <v>1</v>
      </c>
      <c r="AK65">
        <f>AL15*AO15*$AF$29/$AF$20</f>
        <v>20</v>
      </c>
      <c r="AL65" s="5">
        <f t="shared" ref="AL65:AL70" si="17">AK65/AF15</f>
        <v>1</v>
      </c>
      <c r="AM65" s="5">
        <f>AO15/$AK$70</f>
        <v>4.3478260869565218E-3</v>
      </c>
      <c r="AN65">
        <f>AL65/$AL$70</f>
        <v>1</v>
      </c>
    </row>
    <row r="66" spans="2:40" ht="14.1" customHeight="1" x14ac:dyDescent="0.25">
      <c r="B66" t="s">
        <v>2</v>
      </c>
      <c r="C66">
        <f>I16*L16</f>
        <v>189.84</v>
      </c>
      <c r="D66">
        <f t="shared" si="12"/>
        <v>0.99392670157068064</v>
      </c>
      <c r="E66">
        <f>L16/$C$70</f>
        <v>3.7370078740157483E-3</v>
      </c>
      <c r="F66">
        <f>D66/$D$70</f>
        <v>0.99783979882095886</v>
      </c>
      <c r="H66">
        <f>I16*L16*$C$29/$C$20</f>
        <v>189.84</v>
      </c>
      <c r="I66" s="5">
        <f t="shared" si="13"/>
        <v>0.99392670157068064</v>
      </c>
      <c r="J66" s="5">
        <f>L16/$H$70</f>
        <v>3.7370078740157483E-3</v>
      </c>
      <c r="K66">
        <f>I66/$I$70</f>
        <v>0.99783979882095886</v>
      </c>
      <c r="O66">
        <f>U16*X16</f>
        <v>110</v>
      </c>
      <c r="P66">
        <f t="shared" si="14"/>
        <v>1</v>
      </c>
      <c r="Q66">
        <f>X16/$O$70</f>
        <v>7.1428571428571426E-3</v>
      </c>
      <c r="R66">
        <f>P66/$P$70</f>
        <v>1</v>
      </c>
      <c r="T66">
        <f>U16*X16*$O$29/$O$20</f>
        <v>110</v>
      </c>
      <c r="U66" s="5">
        <f t="shared" si="15"/>
        <v>1</v>
      </c>
      <c r="V66" s="5">
        <f>X16/$T$70</f>
        <v>7.1428571428571426E-3</v>
      </c>
      <c r="W66">
        <f>U66/$U$70</f>
        <v>1</v>
      </c>
      <c r="AF66">
        <f>AL16*AO16</f>
        <v>80.999999999999986</v>
      </c>
      <c r="AG66">
        <f t="shared" si="16"/>
        <v>0.99999999999999978</v>
      </c>
      <c r="AH66">
        <f>AO16/$AF$70</f>
        <v>7.826086956521738E-3</v>
      </c>
      <c r="AI66">
        <f>AG66/$AG$70</f>
        <v>0.99999999999999978</v>
      </c>
      <c r="AK66">
        <f>AL16*AO16*$AF$29/$AF$20</f>
        <v>80.999999999999986</v>
      </c>
      <c r="AL66" s="5">
        <f t="shared" si="17"/>
        <v>0.99999999999999978</v>
      </c>
      <c r="AM66" s="5">
        <f>AO16/$AK$70</f>
        <v>7.826086956521738E-3</v>
      </c>
      <c r="AN66">
        <f>AL66/$AL$70</f>
        <v>0.99999999999999978</v>
      </c>
    </row>
    <row r="67" spans="2:40" ht="14.1" customHeight="1" x14ac:dyDescent="0.25">
      <c r="B67" t="s">
        <v>3</v>
      </c>
      <c r="C67">
        <f>I17*L17</f>
        <v>198.15999999999997</v>
      </c>
      <c r="D67">
        <f t="shared" si="12"/>
        <v>0.99577889447236168</v>
      </c>
      <c r="E67">
        <f>L17/$C$70</f>
        <v>3.8447185888211607E-3</v>
      </c>
      <c r="F67">
        <f>D67/$D$70</f>
        <v>0.99969928382067808</v>
      </c>
      <c r="H67">
        <f>I17*L17*$C$29/$C$20</f>
        <v>198.15999999999997</v>
      </c>
      <c r="I67" s="5">
        <f t="shared" si="13"/>
        <v>0.99577889447236168</v>
      </c>
      <c r="J67" s="5">
        <f>L17/$H$70</f>
        <v>3.8447185888211607E-3</v>
      </c>
      <c r="K67">
        <f>I67/$I$70</f>
        <v>0.99969928382067808</v>
      </c>
      <c r="O67">
        <f>U17*X17</f>
        <v>110</v>
      </c>
      <c r="P67">
        <f t="shared" si="14"/>
        <v>1</v>
      </c>
      <c r="Q67">
        <f>X17/$O$70</f>
        <v>8.5714285714285719E-3</v>
      </c>
      <c r="R67">
        <f>P67/$P$70</f>
        <v>1</v>
      </c>
      <c r="T67">
        <f>U17*X17*$O$29/$O$20</f>
        <v>110</v>
      </c>
      <c r="U67" s="5">
        <f t="shared" si="15"/>
        <v>1</v>
      </c>
      <c r="V67" s="5">
        <f>X17/$T$70</f>
        <v>8.5714285714285719E-3</v>
      </c>
      <c r="W67">
        <f>U67/$U$70</f>
        <v>1</v>
      </c>
      <c r="AF67">
        <f>AL17*AO17</f>
        <v>89</v>
      </c>
      <c r="AG67">
        <f t="shared" si="16"/>
        <v>1</v>
      </c>
      <c r="AH67">
        <f>AO17/$AF$70</f>
        <v>6.956521739130435E-3</v>
      </c>
      <c r="AI67">
        <f>AG67/$AG$70</f>
        <v>1</v>
      </c>
      <c r="AK67">
        <f>AL17*AO17*$AF$29/$AF$20</f>
        <v>89</v>
      </c>
      <c r="AL67" s="5">
        <f t="shared" si="17"/>
        <v>1</v>
      </c>
      <c r="AM67" s="5">
        <f>AO17/$AK$70</f>
        <v>6.956521739130435E-3</v>
      </c>
      <c r="AN67">
        <f>AL67/$AL$70</f>
        <v>1</v>
      </c>
    </row>
    <row r="68" spans="2:40" ht="14.1" customHeight="1" x14ac:dyDescent="0.25">
      <c r="B68" t="s">
        <v>21</v>
      </c>
      <c r="C68">
        <f>I18*L18</f>
        <v>40</v>
      </c>
      <c r="D68">
        <f t="shared" si="12"/>
        <v>1</v>
      </c>
      <c r="E68">
        <f>L18/$C$70</f>
        <v>1.968503937007874E-3</v>
      </c>
      <c r="F68">
        <f>D68/$D$70</f>
        <v>1.0039370078740157</v>
      </c>
      <c r="H68">
        <f>I18*L18*$C$29/$C$20</f>
        <v>40</v>
      </c>
      <c r="I68" s="5">
        <f t="shared" si="13"/>
        <v>1</v>
      </c>
      <c r="J68" s="5">
        <f>L18/$H$70</f>
        <v>1.968503937007874E-3</v>
      </c>
      <c r="K68">
        <f>I68/$I$70</f>
        <v>1.0039370078740157</v>
      </c>
      <c r="O68">
        <f>U18*X18</f>
        <v>20</v>
      </c>
      <c r="P68">
        <f t="shared" si="14"/>
        <v>1</v>
      </c>
      <c r="Q68">
        <f>X18/$O$70</f>
        <v>3.5714285714285713E-3</v>
      </c>
      <c r="R68">
        <f>P68/$P$70</f>
        <v>1</v>
      </c>
      <c r="T68">
        <f>U18*X18*$O$29/$O$20</f>
        <v>20</v>
      </c>
      <c r="U68" s="5">
        <f t="shared" si="15"/>
        <v>1</v>
      </c>
      <c r="V68" s="5">
        <f>X18/$T$70</f>
        <v>3.5714285714285713E-3</v>
      </c>
      <c r="W68">
        <f>U68/$U$70</f>
        <v>1</v>
      </c>
      <c r="AF68">
        <f>AL18*AO18</f>
        <v>20</v>
      </c>
      <c r="AG68">
        <f t="shared" si="16"/>
        <v>1</v>
      </c>
      <c r="AH68">
        <f>AO18/$AF$70</f>
        <v>4.3478260869565218E-3</v>
      </c>
      <c r="AI68">
        <f>AG68/$AG$70</f>
        <v>1</v>
      </c>
      <c r="AK68">
        <f>AL18*AO18*$AF$29/$AF$20</f>
        <v>20</v>
      </c>
      <c r="AL68" s="5">
        <f t="shared" si="17"/>
        <v>1</v>
      </c>
      <c r="AM68" s="5">
        <f>AO18/$AK$70</f>
        <v>4.3478260869565218E-3</v>
      </c>
      <c r="AN68">
        <f>AL68/$AL$70</f>
        <v>1</v>
      </c>
    </row>
    <row r="69" spans="2:40" ht="14.1" customHeight="1" x14ac:dyDescent="0.25">
      <c r="B69" t="s">
        <v>22</v>
      </c>
      <c r="C69">
        <f>I19*L19</f>
        <v>40</v>
      </c>
      <c r="D69">
        <f t="shared" si="12"/>
        <v>1</v>
      </c>
      <c r="E69">
        <f>L19/$C$70</f>
        <v>1.968503937007874E-3</v>
      </c>
      <c r="F69">
        <f>D69/$D$70</f>
        <v>1.0039370078740157</v>
      </c>
      <c r="H69">
        <f>I19*L19*$C$29/$C$20</f>
        <v>40</v>
      </c>
      <c r="I69" s="5">
        <f t="shared" si="13"/>
        <v>1</v>
      </c>
      <c r="J69" s="5">
        <f>L19/$H$70</f>
        <v>1.968503937007874E-3</v>
      </c>
      <c r="K69">
        <f>I69/$I$70</f>
        <v>1.0039370078740157</v>
      </c>
      <c r="O69">
        <f>U19*X19</f>
        <v>20</v>
      </c>
      <c r="P69">
        <f t="shared" si="14"/>
        <v>1</v>
      </c>
      <c r="Q69">
        <f>X19/$O$70</f>
        <v>3.5714285714285713E-3</v>
      </c>
      <c r="R69">
        <f>P69/$P$70</f>
        <v>1</v>
      </c>
      <c r="T69">
        <f>U19*X19*$O$29/$O$20</f>
        <v>20</v>
      </c>
      <c r="U69" s="5">
        <f t="shared" si="15"/>
        <v>1</v>
      </c>
      <c r="V69" s="5">
        <f>X19/$T$70</f>
        <v>3.5714285714285713E-3</v>
      </c>
      <c r="W69">
        <f>U69/$U$70</f>
        <v>1</v>
      </c>
      <c r="AF69">
        <f>AL19*AO19</f>
        <v>20</v>
      </c>
      <c r="AG69">
        <f t="shared" si="16"/>
        <v>1</v>
      </c>
      <c r="AH69">
        <f>AO19/$AF$70</f>
        <v>4.3478260869565218E-3</v>
      </c>
      <c r="AI69">
        <f>AG69/$AG$70</f>
        <v>1</v>
      </c>
      <c r="AK69">
        <f>AL19*AO19*$AF$29/$AF$20</f>
        <v>20</v>
      </c>
      <c r="AL69" s="5">
        <f t="shared" si="17"/>
        <v>1</v>
      </c>
      <c r="AM69" s="5">
        <f>AO19/$AK$70</f>
        <v>4.3478260869565218E-3</v>
      </c>
      <c r="AN69">
        <f>AL69/$AL$70</f>
        <v>1</v>
      </c>
    </row>
    <row r="70" spans="2:40" ht="14.1" customHeight="1" x14ac:dyDescent="0.25">
      <c r="C70">
        <f>SUM(C65:C69)</f>
        <v>508</v>
      </c>
      <c r="D70">
        <f t="shared" si="12"/>
        <v>0.99607843137254903</v>
      </c>
      <c r="H70">
        <f>SUM(H65:H69)</f>
        <v>508</v>
      </c>
      <c r="I70" s="5">
        <f t="shared" si="13"/>
        <v>0.99607843137254903</v>
      </c>
      <c r="J70" s="5"/>
      <c r="O70">
        <f>SUM(O65:O69)</f>
        <v>280</v>
      </c>
      <c r="P70">
        <f t="shared" si="14"/>
        <v>1</v>
      </c>
      <c r="T70">
        <f>SUM(T65:T69)</f>
        <v>280</v>
      </c>
      <c r="U70" s="5">
        <f t="shared" si="15"/>
        <v>1</v>
      </c>
      <c r="V70" s="5"/>
      <c r="AF70">
        <f>SUM(AF65:AF69)</f>
        <v>230</v>
      </c>
      <c r="AG70">
        <f t="shared" si="16"/>
        <v>1</v>
      </c>
      <c r="AK70">
        <f>SUM(AK65:AK69)</f>
        <v>230</v>
      </c>
      <c r="AL70" s="5">
        <f t="shared" si="17"/>
        <v>1</v>
      </c>
      <c r="AM70" s="5"/>
    </row>
    <row r="71" spans="2:40" ht="14.1" customHeight="1" x14ac:dyDescent="0.25">
      <c r="B71" t="s">
        <v>23</v>
      </c>
      <c r="I71" s="5"/>
      <c r="J71" s="5"/>
      <c r="U71" s="5"/>
      <c r="V71" s="5"/>
      <c r="AL71" s="5"/>
      <c r="AM71" s="5"/>
    </row>
    <row r="72" spans="2:40" ht="14.1" customHeight="1" x14ac:dyDescent="0.25">
      <c r="B72" t="s">
        <v>0</v>
      </c>
      <c r="C72">
        <f>I24*L24</f>
        <v>40</v>
      </c>
      <c r="D72">
        <f t="shared" ref="D72:D77" si="18">C72/C24</f>
        <v>1</v>
      </c>
      <c r="E72">
        <f>L24/$C$77</f>
        <v>1.968503937007874E-3</v>
      </c>
      <c r="F72">
        <f>D72/$D$77</f>
        <v>1.0039370078740157</v>
      </c>
      <c r="H72">
        <f>I24*L24*$C$29/$C$20</f>
        <v>40</v>
      </c>
      <c r="I72" s="5">
        <f t="shared" ref="I72:I77" si="19">H72/C24</f>
        <v>1</v>
      </c>
      <c r="J72" s="5">
        <f>L24/$H$77</f>
        <v>1.968503937007874E-3</v>
      </c>
      <c r="K72">
        <f>I72/$I$77</f>
        <v>1.0039370078740157</v>
      </c>
      <c r="O72">
        <f>U24*X24</f>
        <v>20</v>
      </c>
      <c r="P72">
        <f t="shared" ref="P72:P77" si="20">O72/O24</f>
        <v>1</v>
      </c>
      <c r="Q72">
        <f>X24/$O$77</f>
        <v>3.5714285714285713E-3</v>
      </c>
      <c r="R72">
        <f>P72/$P$77</f>
        <v>1</v>
      </c>
      <c r="T72">
        <f>U24*X24*$O$29/$O$20</f>
        <v>20</v>
      </c>
      <c r="U72" s="5">
        <f t="shared" ref="U72:U77" si="21">T72/O24</f>
        <v>1</v>
      </c>
      <c r="V72" s="5">
        <f>X24/$T$77</f>
        <v>3.5714285714285713E-3</v>
      </c>
      <c r="W72">
        <f>U72/$U$77</f>
        <v>1</v>
      </c>
      <c r="AF72">
        <f>AL24*AO24</f>
        <v>20</v>
      </c>
      <c r="AG72">
        <f t="shared" ref="AG72:AG77" si="22">AF72/AF24</f>
        <v>1</v>
      </c>
      <c r="AH72">
        <f>AO24/$AF$77</f>
        <v>4.3478260869565218E-3</v>
      </c>
      <c r="AI72">
        <f>AG72/$AG$77</f>
        <v>1</v>
      </c>
      <c r="AK72">
        <f>AL24*AO24*$AF$29/$AF$20</f>
        <v>20</v>
      </c>
      <c r="AL72" s="5">
        <f t="shared" ref="AL72:AL77" si="23">AK72/AF24</f>
        <v>1</v>
      </c>
      <c r="AM72" s="5">
        <f>AO24/$AK$77</f>
        <v>4.3478260869565218E-3</v>
      </c>
      <c r="AN72">
        <f>AL72/$AL$77</f>
        <v>1</v>
      </c>
    </row>
    <row r="73" spans="2:40" ht="14.1" customHeight="1" x14ac:dyDescent="0.25">
      <c r="B73" t="s">
        <v>2</v>
      </c>
      <c r="C73">
        <f>I25*L25</f>
        <v>190.07999999999998</v>
      </c>
      <c r="D73">
        <f t="shared" si="18"/>
        <v>0.98999999999999988</v>
      </c>
      <c r="E73">
        <f>L25/$C$77</f>
        <v>3.7417322834645667E-3</v>
      </c>
      <c r="F73">
        <f>D73/$D$77</f>
        <v>0.9938976377952754</v>
      </c>
      <c r="H73">
        <f>I25*L25*$C$29/$C$20</f>
        <v>190.07999999999998</v>
      </c>
      <c r="I73">
        <f t="shared" si="19"/>
        <v>0.98999999999999988</v>
      </c>
      <c r="J73">
        <f>L25/$H$77</f>
        <v>3.7417322834645667E-3</v>
      </c>
      <c r="K73">
        <f>I73/$I$77</f>
        <v>0.9938976377952754</v>
      </c>
      <c r="O73">
        <f>U25*X25</f>
        <v>120</v>
      </c>
      <c r="P73">
        <f t="shared" si="20"/>
        <v>1</v>
      </c>
      <c r="Q73">
        <f>X25/$O$77</f>
        <v>7.1428571428571426E-3</v>
      </c>
      <c r="R73">
        <f>P73/$P$77</f>
        <v>1</v>
      </c>
      <c r="T73">
        <f>U25*X25*$O$29/$O$20</f>
        <v>120</v>
      </c>
      <c r="U73">
        <f t="shared" si="21"/>
        <v>1</v>
      </c>
      <c r="V73">
        <f>X25/$T$77</f>
        <v>7.1428571428571426E-3</v>
      </c>
      <c r="W73">
        <f>U73/$U$77</f>
        <v>1</v>
      </c>
      <c r="AF73">
        <f>AL25*AO25</f>
        <v>72</v>
      </c>
      <c r="AG73">
        <f t="shared" si="22"/>
        <v>1</v>
      </c>
      <c r="AH73">
        <f>AO25/$AF$77</f>
        <v>7.826086956521738E-3</v>
      </c>
      <c r="AI73">
        <f>AG73/$AG$77</f>
        <v>1</v>
      </c>
      <c r="AK73">
        <f>AL25*AO25*$AF$29/$AF$20</f>
        <v>72</v>
      </c>
      <c r="AL73">
        <f t="shared" si="23"/>
        <v>1</v>
      </c>
      <c r="AM73">
        <f>AO25/$AK$77</f>
        <v>7.826086956521738E-3</v>
      </c>
      <c r="AN73">
        <f>AL73/$AL$77</f>
        <v>1</v>
      </c>
    </row>
    <row r="74" spans="2:40" ht="14.1" customHeight="1" x14ac:dyDescent="0.25">
      <c r="B74" t="s">
        <v>3</v>
      </c>
      <c r="C74">
        <f>I26*L26</f>
        <v>197.92</v>
      </c>
      <c r="D74">
        <f t="shared" si="18"/>
        <v>0.99959595959595948</v>
      </c>
      <c r="E74">
        <f>L26/$C$77</f>
        <v>3.785648251458446E-3</v>
      </c>
      <c r="F74">
        <f>D74/$D$77</f>
        <v>1.0035313767597231</v>
      </c>
      <c r="H74">
        <f>I26*L26*$C$29/$C$20</f>
        <v>197.92</v>
      </c>
      <c r="I74">
        <f t="shared" si="19"/>
        <v>0.99959595959595948</v>
      </c>
      <c r="J74">
        <f>L26/$H$77</f>
        <v>3.785648251458446E-3</v>
      </c>
      <c r="K74">
        <f>I74/$I$77</f>
        <v>1.0035313767597231</v>
      </c>
      <c r="O74">
        <f>U26*X26</f>
        <v>100.00000000000001</v>
      </c>
      <c r="P74">
        <f t="shared" si="20"/>
        <v>1.0000000000000002</v>
      </c>
      <c r="Q74">
        <f>X26/$O$77</f>
        <v>8.5714285714285719E-3</v>
      </c>
      <c r="R74">
        <f>P74/$P$77</f>
        <v>1.0000000000000002</v>
      </c>
      <c r="T74">
        <f>U26*X26*$O$29/$O$20</f>
        <v>100.00000000000001</v>
      </c>
      <c r="U74">
        <f t="shared" si="21"/>
        <v>1.0000000000000002</v>
      </c>
      <c r="V74">
        <f>X26/$T$77</f>
        <v>8.5714285714285719E-3</v>
      </c>
      <c r="W74">
        <f>U74/$U$77</f>
        <v>1.0000000000000002</v>
      </c>
      <c r="AF74">
        <f>AL26*AO26</f>
        <v>98</v>
      </c>
      <c r="AG74">
        <f t="shared" si="22"/>
        <v>1</v>
      </c>
      <c r="AH74">
        <f>AO26/$AF$77</f>
        <v>6.956521739130435E-3</v>
      </c>
      <c r="AI74">
        <f>AG74/$AG$77</f>
        <v>1</v>
      </c>
      <c r="AK74">
        <f>AL26*AO26*$AF$29/$AF$20</f>
        <v>98</v>
      </c>
      <c r="AL74">
        <f t="shared" si="23"/>
        <v>1</v>
      </c>
      <c r="AM74">
        <f>AO26/$AK$77</f>
        <v>6.956521739130435E-3</v>
      </c>
      <c r="AN74">
        <f>AL74/$AL$77</f>
        <v>1</v>
      </c>
    </row>
    <row r="75" spans="2:40" ht="14.1" customHeight="1" x14ac:dyDescent="0.25">
      <c r="B75" t="s">
        <v>21</v>
      </c>
      <c r="C75">
        <f>I27*L27</f>
        <v>40</v>
      </c>
      <c r="D75">
        <f t="shared" si="18"/>
        <v>1</v>
      </c>
      <c r="E75">
        <f>L27/$C$77</f>
        <v>1.968503937007874E-3</v>
      </c>
      <c r="F75">
        <f>D75/$D$77</f>
        <v>1.0039370078740157</v>
      </c>
      <c r="H75">
        <f>I27*L27*$C$29/$C$20</f>
        <v>40</v>
      </c>
      <c r="I75">
        <f t="shared" si="19"/>
        <v>1</v>
      </c>
      <c r="J75">
        <f>L27/$H$77</f>
        <v>1.968503937007874E-3</v>
      </c>
      <c r="K75">
        <f>I75/$I$77</f>
        <v>1.0039370078740157</v>
      </c>
      <c r="O75">
        <f>U27*X27</f>
        <v>20</v>
      </c>
      <c r="P75">
        <f t="shared" si="20"/>
        <v>1</v>
      </c>
      <c r="Q75">
        <f>X27/$O$77</f>
        <v>3.5714285714285713E-3</v>
      </c>
      <c r="R75">
        <f>P75/$P$77</f>
        <v>1</v>
      </c>
      <c r="T75">
        <f>U27*X27*$O$29/$O$20</f>
        <v>20</v>
      </c>
      <c r="U75">
        <f t="shared" si="21"/>
        <v>1</v>
      </c>
      <c r="V75">
        <f>X27/$T$77</f>
        <v>3.5714285714285713E-3</v>
      </c>
      <c r="W75">
        <f>U75/$U$77</f>
        <v>1</v>
      </c>
      <c r="AF75">
        <f>AL27*AO27</f>
        <v>20</v>
      </c>
      <c r="AG75">
        <f t="shared" si="22"/>
        <v>1</v>
      </c>
      <c r="AH75">
        <f>AO27/$AF$77</f>
        <v>4.3478260869565218E-3</v>
      </c>
      <c r="AI75">
        <f>AG75/$AG$77</f>
        <v>1</v>
      </c>
      <c r="AK75">
        <f>AL27*AO27*$AF$29/$AF$20</f>
        <v>20</v>
      </c>
      <c r="AL75">
        <f t="shared" si="23"/>
        <v>1</v>
      </c>
      <c r="AM75">
        <f>AO27/$AK$77</f>
        <v>4.3478260869565218E-3</v>
      </c>
      <c r="AN75">
        <f>AL75/$AL$77</f>
        <v>1</v>
      </c>
    </row>
    <row r="76" spans="2:40" ht="14.1" customHeight="1" x14ac:dyDescent="0.25">
      <c r="B76" t="s">
        <v>22</v>
      </c>
      <c r="C76">
        <f>I28*L28</f>
        <v>40</v>
      </c>
      <c r="D76">
        <f t="shared" si="18"/>
        <v>1</v>
      </c>
      <c r="E76">
        <f>L28/$C$77</f>
        <v>1.968503937007874E-3</v>
      </c>
      <c r="F76">
        <f>D76/$D$77</f>
        <v>1.0039370078740157</v>
      </c>
      <c r="H76">
        <f>I28*L28*$C$29/$C$20</f>
        <v>40</v>
      </c>
      <c r="I76">
        <f t="shared" si="19"/>
        <v>1</v>
      </c>
      <c r="J76">
        <f>L28/$H$77</f>
        <v>1.968503937007874E-3</v>
      </c>
      <c r="K76">
        <f>I76/$I$77</f>
        <v>1.0039370078740157</v>
      </c>
      <c r="O76">
        <f>U28*X28</f>
        <v>20</v>
      </c>
      <c r="P76">
        <f t="shared" si="20"/>
        <v>1</v>
      </c>
      <c r="Q76">
        <f>X28/$O$77</f>
        <v>3.5714285714285713E-3</v>
      </c>
      <c r="R76">
        <f>P76/$P$77</f>
        <v>1</v>
      </c>
      <c r="T76">
        <f>U28*X28*$O$29/$O$20</f>
        <v>20</v>
      </c>
      <c r="U76">
        <f t="shared" si="21"/>
        <v>1</v>
      </c>
      <c r="V76">
        <f>X28/$T$77</f>
        <v>3.5714285714285713E-3</v>
      </c>
      <c r="W76">
        <f>U76/$U$77</f>
        <v>1</v>
      </c>
      <c r="AF76">
        <f>AL28*AO28</f>
        <v>20</v>
      </c>
      <c r="AG76">
        <f t="shared" si="22"/>
        <v>1</v>
      </c>
      <c r="AH76">
        <f>AO28/$AF$77</f>
        <v>4.3478260869565218E-3</v>
      </c>
      <c r="AI76">
        <f>AG76/$AG$77</f>
        <v>1</v>
      </c>
      <c r="AK76">
        <f>AL28*AO28*$AF$29/$AF$20</f>
        <v>20</v>
      </c>
      <c r="AL76">
        <f t="shared" si="23"/>
        <v>1</v>
      </c>
      <c r="AM76">
        <f>AO28/$AK$77</f>
        <v>4.3478260869565218E-3</v>
      </c>
      <c r="AN76">
        <f>AL76/$AL$77</f>
        <v>1</v>
      </c>
    </row>
    <row r="77" spans="2:40" ht="14.1" customHeight="1" x14ac:dyDescent="0.25">
      <c r="C77">
        <f>SUM(C72:C76)</f>
        <v>508</v>
      </c>
      <c r="D77">
        <f t="shared" si="18"/>
        <v>0.99607843137254903</v>
      </c>
      <c r="H77">
        <f>SUM(H72:H76)</f>
        <v>508</v>
      </c>
      <c r="I77">
        <f t="shared" si="19"/>
        <v>0.99607843137254903</v>
      </c>
      <c r="O77">
        <f>SUM(O72:O76)</f>
        <v>280</v>
      </c>
      <c r="P77">
        <f t="shared" si="20"/>
        <v>1</v>
      </c>
      <c r="T77">
        <f>SUM(T72:T76)</f>
        <v>280</v>
      </c>
      <c r="U77">
        <f t="shared" si="21"/>
        <v>1</v>
      </c>
      <c r="AF77">
        <f>SUM(AF72:AF76)</f>
        <v>230</v>
      </c>
      <c r="AG77">
        <f t="shared" si="22"/>
        <v>1</v>
      </c>
      <c r="AK77">
        <f>SUM(AK72:AK76)</f>
        <v>230</v>
      </c>
      <c r="AL77">
        <f t="shared" si="23"/>
        <v>1</v>
      </c>
    </row>
    <row r="79" spans="2:40" ht="14.1" customHeight="1" x14ac:dyDescent="0.25">
      <c r="B79" t="s">
        <v>5</v>
      </c>
    </row>
    <row r="80" spans="2:40" ht="14.1" customHeight="1" x14ac:dyDescent="0.25">
      <c r="B80" t="s">
        <v>0</v>
      </c>
      <c r="D80">
        <f>L33*D33+E33*E34*L34+F33*F35*L35+G33*G36*L36+H33*H37*L37</f>
        <v>1.9607843137254902E-3</v>
      </c>
      <c r="P80">
        <f>X33*P33+Q33*Q34*X34+R33*R35*X35+S33*S36*X36+T33*T37*X37</f>
        <v>3.5714285714285713E-3</v>
      </c>
      <c r="AG80">
        <f>AO33*AG33+AH33*AH34*AO34+AI33*AI35*AO35+AJ33*AJ36*AO36+AK33*AK37*AO37</f>
        <v>4.3478260869565218E-3</v>
      </c>
    </row>
    <row r="81" spans="2:37" ht="14.1" customHeight="1" x14ac:dyDescent="0.25">
      <c r="B81" t="s">
        <v>2</v>
      </c>
      <c r="D81">
        <f>L34*E34+D34*D33*L33+F34*F35*L35+G34*G36*L36+H34*H37*L37</f>
        <v>3.7254901960784314E-3</v>
      </c>
      <c r="G81" s="1" t="s">
        <v>49</v>
      </c>
      <c r="P81">
        <f>X34*Q34+P34*P33*X33+R34*R35*X35+S34*S36*X36+T34*T37*X37</f>
        <v>7.1428571428571426E-3</v>
      </c>
      <c r="AG81">
        <f>AO34*AH34+AG34*AG33*AO33+AI34*AI35*AO35+AJ34*AJ36*AO36+AK34*AK37*AO37</f>
        <v>7.8260869565217397E-3</v>
      </c>
    </row>
    <row r="82" spans="2:37" ht="14.1" customHeight="1" x14ac:dyDescent="0.25">
      <c r="B82" t="s">
        <v>3</v>
      </c>
      <c r="D82">
        <f>L35*F35+D35*D33*L33+E35*E34*L34+G35*G36*L36+H35*H37*L37</f>
        <v>3.9215686274509803E-3</v>
      </c>
      <c r="G82" s="1" t="s">
        <v>52</v>
      </c>
      <c r="P82">
        <f>X35*R35+P35*P33*X33+Q35*Q34*X34+S35*S36*X36+T35*T37*X37</f>
        <v>8.5714285714285719E-3</v>
      </c>
      <c r="AG82">
        <f>AO35*AI35+AG35*AG33*AO33+AH35*AH34*AO34+AJ35*AJ36*AO36+AK35*AK37*AO37</f>
        <v>6.956521739130435E-3</v>
      </c>
    </row>
    <row r="83" spans="2:37" ht="14.1" customHeight="1" x14ac:dyDescent="0.25">
      <c r="B83" t="s">
        <v>21</v>
      </c>
      <c r="D83">
        <f>L36*G36+D36*D33*L33+E36*E34*L34+F36*F35*L35+H36*H37*L37</f>
        <v>1.9607843137254902E-3</v>
      </c>
      <c r="F83" s="1" t="s">
        <v>8</v>
      </c>
      <c r="G83" s="1" t="s">
        <v>32</v>
      </c>
      <c r="H83" s="1" t="s">
        <v>33</v>
      </c>
      <c r="J83" s="6" t="s">
        <v>38</v>
      </c>
      <c r="P83">
        <f>X36*S36+P36*P33*X33+Q36*Q34*X34+R36*R35*X35+T36*T37*X37</f>
        <v>3.5714285714285713E-3</v>
      </c>
      <c r="T83" s="6" t="s">
        <v>8</v>
      </c>
      <c r="AG83">
        <f>AO36*AJ36+AG36*AG33*AO33+AH36*AH34*AO34+AI36*AI35*AO35+AK36*AK37*AO37</f>
        <v>4.3478260869565218E-3</v>
      </c>
      <c r="AK83" s="6" t="s">
        <v>8</v>
      </c>
    </row>
    <row r="84" spans="2:37" ht="14.1" customHeight="1" x14ac:dyDescent="0.25">
      <c r="B84" t="s">
        <v>22</v>
      </c>
      <c r="D84">
        <f>L37*H37+D37*D33*L33+E37*E34*L34+F37*F35*L35+G37*G36*L36</f>
        <v>1.9607843137254902E-3</v>
      </c>
      <c r="F84" s="1" t="s">
        <v>39</v>
      </c>
      <c r="G84" s="1" t="s">
        <v>41</v>
      </c>
      <c r="J84" s="6" t="s">
        <v>19</v>
      </c>
      <c r="P84">
        <f>X37*T37+P37*P33*X33+Q37*Q34*X34+R37*R35*X35+S37*S36*X36</f>
        <v>3.5714285714285713E-3</v>
      </c>
      <c r="T84" s="6" t="s">
        <v>19</v>
      </c>
      <c r="AG84">
        <f>AO37*AK37+AG37*AG33*AO33+AH37*AH34*AO34+AI37*AI35*AO35+AJ37*AJ36*AO36</f>
        <v>4.3478260869565218E-3</v>
      </c>
      <c r="AK84" s="6" t="s">
        <v>19</v>
      </c>
    </row>
    <row r="85" spans="2:37" ht="14.1" customHeight="1" x14ac:dyDescent="0.25">
      <c r="B85" t="s">
        <v>6</v>
      </c>
      <c r="F85" s="1" t="s">
        <v>40</v>
      </c>
      <c r="G85" s="1" t="s">
        <v>40</v>
      </c>
      <c r="J85" s="6" t="s">
        <v>20</v>
      </c>
      <c r="R85" s="1" t="s">
        <v>8</v>
      </c>
      <c r="T85" s="6" t="s">
        <v>20</v>
      </c>
      <c r="AI85" s="1" t="s">
        <v>8</v>
      </c>
      <c r="AK85" s="6" t="s">
        <v>20</v>
      </c>
    </row>
    <row r="86" spans="2:37" ht="14.1" customHeight="1" x14ac:dyDescent="0.25">
      <c r="B86" t="s">
        <v>0</v>
      </c>
      <c r="C86">
        <f>K39*D39+E39*E40*K40+F39*F41*K41+G39*G42*K42+H39*H43*K43</f>
        <v>1.9607843137254902E-3</v>
      </c>
      <c r="D86">
        <f>L39*D39+E39*E40*L40+F39*F41*L41+G39*G42*L42+H39*H43*L43</f>
        <v>1.9607843137254902E-3</v>
      </c>
      <c r="F86" s="1">
        <f>1-C86/D80</f>
        <v>0</v>
      </c>
      <c r="G86" s="1" t="str">
        <f>IF(ABS(R86)=0,"  ",1-C86/D80)</f>
        <v xml:space="preserve">  </v>
      </c>
      <c r="H86" s="1" t="str">
        <f>IF(ABS(S86)=0,"  ",1-C86/D80)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0</v>
      </c>
      <c r="O86">
        <f>W39*P39+Q39*Q40*W40+R39*R41*W41+S39*S42*W42+T39*T43*W43</f>
        <v>3.5714285714285713E-3</v>
      </c>
      <c r="P86">
        <f>X39*P39+Q39*Q40*X40+R39*R41*X41+S39*S42*X42+T39*T43*X43</f>
        <v>3.5714285714285713E-3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0</v>
      </c>
      <c r="AF86">
        <f>AN39*AG39+AH39*AH40*AN40+AI39*AI41*AN41+AJ39*AJ42*AN42+AK39*AK43*AN43</f>
        <v>4.3478260869565218E-3</v>
      </c>
      <c r="AG86">
        <f>AO39*AG39+AH39*AH40*AO40+AI39*AI41*AO41+AJ39*AJ42*AO42+AK39*AK43*AO43</f>
        <v>4.3478260869565218E-3</v>
      </c>
      <c r="AI86" s="1">
        <f>1-AF86/AG80</f>
        <v>0</v>
      </c>
      <c r="AK86" s="6">
        <f>(((AF6+(AH6/AL7)*AF7+(AI6/AL8)*AF8+(AJ6/AL9)*AF9+(AK6/AL10)*AF10)/AL6)-((AF15+(AH15/AL16)*AF16+(AI15/AL17)*AF17+(AJ15/AL18)*AF18+(AK15/AL19)*AF19)/AL15))/((AF6+(AH6/AL7)*AF7+(AI6/AL8)*AF8+(AJ6/AL9)*AF9+(AK6/AL10)*AF10)/AL6)</f>
        <v>0</v>
      </c>
    </row>
    <row r="87" spans="2:37" ht="14.1" customHeight="1" x14ac:dyDescent="0.25">
      <c r="B87" t="s">
        <v>2</v>
      </c>
      <c r="C87">
        <f>K40*E40+D40*D39*K39+F40*F41*K41+G40*G42*K42+H40*H43*K43</f>
        <v>3.7450980392156868E-3</v>
      </c>
      <c r="D87">
        <f>L40*E40+D40*D39*L39+F40*F41*L41+G40*G42*L42+H40*H43*L43</f>
        <v>3.7450980392156868E-3</v>
      </c>
      <c r="F87" s="1">
        <f>1-C87/D81</f>
        <v>-5.2631578947368585E-3</v>
      </c>
      <c r="G87" s="17" t="str">
        <f>IF(ABS(R87)=0,"  ",F87-R87*(U16/I16)*((O7/C7)/(O16/C16)))</f>
        <v xml:space="preserve">  </v>
      </c>
      <c r="H87" s="1" t="str">
        <f>IF(ABS(AI87)=0,"  ",F87-AI87*(AL16/I16)*((AF7/C7)/(AF16/C16)))</f>
        <v xml:space="preserve">  </v>
      </c>
      <c r="J87" s="6">
        <f>(((C7+(D7/I6)*C6+(F7/I8)*C8+(G7/I9)*C9+(H7/I10)*C10)/I7)-((C16+(D16/I15)*C15+(F16/I17)*C17+(G16/I18)*C18+(H16/I19)*C19)/I16))/((C7+(D7/I6)*C6+(F7/I8)*C8+(G7/I9)*C9+(H7/I10)*C10)/I7)</f>
        <v>-5.2631578947368472E-3</v>
      </c>
      <c r="K87">
        <f>(C7/I7-C16/I16)/(C7/I7)</f>
        <v>-5.2631578947368472E-3</v>
      </c>
      <c r="O87">
        <f>W40*Q40+P40*P39*W39+R40*R41*W41+S40*S42*W42+T40*T43*W43</f>
        <v>7.1428571428571426E-3</v>
      </c>
      <c r="P87">
        <f>X40*Q40+P40*P39*X39+R40*R41*X41+S40*S42*X42+T40*T43*X43</f>
        <v>7.1428571428571426E-3</v>
      </c>
      <c r="R87" s="1">
        <f>1-O87/P81</f>
        <v>0</v>
      </c>
      <c r="T87" s="6">
        <f>(((O7+(P7/U6)*O6+(R7/U8)*O8+(S7/U9)*O9+(T7/U10)*O10)/U7)-((O16+(P16/U15)*O15+(R16/U17)*O17+(S16/U18)*O18+(T16/U19)*O19)/U16))/((O7+(P7/U6)*O6+(R7/U8)*O8+(S7/U9)*O9+(T7/U10)*O10)/U7)</f>
        <v>0</v>
      </c>
      <c r="U87">
        <f>(O7/U7-O16/U16)/(O7/U7)</f>
        <v>0</v>
      </c>
      <c r="AF87">
        <f>AN40*AH40+AG40*AG39*AN39+AI40*AI41*AN41+AJ40*AJ42*AN42+AK40*AK43*AN43</f>
        <v>7.8260869565217397E-3</v>
      </c>
      <c r="AG87">
        <f>AO40*AH40+AG40*AG39*AO39+AI40*AI41*AO41+AJ40*AJ42*AO42+AK40*AK43*AO43</f>
        <v>7.8260869565217397E-3</v>
      </c>
      <c r="AI87" s="1">
        <f>1-AF87/AG81</f>
        <v>0</v>
      </c>
      <c r="AK87" s="6">
        <f>(((AF7+(AG7/AL6)*AF6+(AI7/AL8)*AF8+(AJ7/AL9)*AF9+(AK7/AL10)*AF10)/AL7)-((AF16+(AG16/AL15)*AF15+(AI16/AL17)*AF17+(AJ16/AL18)*AF18+(AK16/AL19)*AF19)/AL16))/((AF7+(AG7/AL6)*AF6+(AI7/AL8)*AF8+(AJ7/AL9)*AF9+(AK7/AL10)*AF10)/AL7)</f>
        <v>0</v>
      </c>
    </row>
    <row r="88" spans="2:37" ht="14.1" customHeight="1" x14ac:dyDescent="0.25">
      <c r="B88" t="s">
        <v>3</v>
      </c>
      <c r="C88">
        <f>K41*F41+D41*D39*K39+E41*E40*K40+G41*G42*K42+H41*H43*K43</f>
        <v>3.8458751056890928E-3</v>
      </c>
      <c r="D88">
        <f>L41*F41+D41*D39*L39+E41*E40*L40+G41*G42*L42+H41*H43*L43</f>
        <v>3.8458751056890928E-3</v>
      </c>
      <c r="F88" s="1">
        <f>1-C88/D82</f>
        <v>1.9301848049281367E-2</v>
      </c>
      <c r="G88" s="17" t="str">
        <f t="shared" ref="G88:G90" si="24">IF(ABS(R88)=0,"  ",F88-R88*(U17/I17)*((O8/C8)/(O17/C17)))</f>
        <v xml:space="preserve">  </v>
      </c>
      <c r="H88" s="1" t="str">
        <f t="shared" ref="H88:H90" si="25">IF(ABS(AI88)=0,"  ",F88-AI88*(AL17/I17)*((AF8/C8)/(AF17/C17)))</f>
        <v xml:space="preserve">  </v>
      </c>
      <c r="J88" s="6">
        <f>(((C8+(D8/I6)*C6+(E8/I7)*C7+(G8/I9)*C9+(H8/I10)*C10)/I8)-((C17+(D17/I15)*C15+(E17/I16)*C16+(G17/I18)*C18+(H17/I19)*C19)/I17))/((C8+(D8/I6)*C6+(E8/I7)*C7+(G8/I9)*C9+(H8/I10)*C10)/I8)</f>
        <v>1.9301848049281367E-2</v>
      </c>
      <c r="K88">
        <f>(C8/I8-C17/I17)/(C8/I8)</f>
        <v>1.9301848049281367E-2</v>
      </c>
      <c r="O88">
        <f>W41*R41+P41*P39*W39+Q41*Q40*W40+S41*S42*W42+T41*T43*W43</f>
        <v>8.5714285714285719E-3</v>
      </c>
      <c r="P88">
        <f>X41*R41+P41*P39*X39+Q41*Q40*X40+S41*S42*X42+T41*T43*X43</f>
        <v>8.5714285714285719E-3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F88">
        <f>AN41*AI41+AG41*AG39*AN39+AH41*AH40*AN40+AJ41*AJ42*AN42+AK41*AK43*AN43</f>
        <v>6.956521739130435E-3</v>
      </c>
      <c r="AG88">
        <f>AO41*AI41+AG41*AG39*AO39+AH41*AH40*AO40+AJ41*AJ42*AO42+AK41*AK43*AO43</f>
        <v>6.956521739130435E-3</v>
      </c>
      <c r="AI88" s="1">
        <f>1-AF88/AG82</f>
        <v>0</v>
      </c>
      <c r="AK88" s="13">
        <f>(((AF8+(AG8/AL6)*AF6+(AH8/AL7)*AF7+(AJ8/AL9)*AF9+(AK8/AL10)*AF10)/AL8)-((AF17+(AG17/AL15)*AF15+(AH17/AL16)*AF16+(AJ17/AL18)*AF18+(AK17/AL19)*AF19)/AL17))/((AF8+(AG8/AL6)*AF6+(AH8/AL7)*AF7+(AJ8/AL9)*AF9+(AK8/AL10)*AF10)/AL8)</f>
        <v>0</v>
      </c>
    </row>
    <row r="89" spans="2:37" ht="14.1" customHeight="1" x14ac:dyDescent="0.25">
      <c r="B89" t="s">
        <v>21</v>
      </c>
      <c r="C89">
        <f>K42*G42+D42*D39*K39+E42*E40*K40+F42*F41*K41+H42*H43*K43</f>
        <v>1.9607843137254902E-3</v>
      </c>
      <c r="D89">
        <f>L42*G42+D42*D39*L39+E42*E40*L40+F42*F41*L41+H42*H43*L43</f>
        <v>1.9607843137254902E-3</v>
      </c>
      <c r="F89" s="1">
        <f>1-C89/D83</f>
        <v>0</v>
      </c>
      <c r="G89" s="17" t="str">
        <f t="shared" si="24"/>
        <v xml:space="preserve">  </v>
      </c>
      <c r="H89" s="1" t="str">
        <f t="shared" si="25"/>
        <v xml:space="preserve">  </v>
      </c>
      <c r="J89" s="6">
        <f>(((C9+(D9/I6)*C6+(E9/I7)*C7+(F9/I8)*C8+(H9/I10)*C10)/I9)-((C18+(D18/I15)*C15+(E18/I16)*C16+(F18/I17)*C17+(H18/I19)*C19)/I18))/((C9+(D9/I6)*C6+(E9/I7)*C7+(F9/I8)*C8+(H9/I10)*C10)/I9)</f>
        <v>0</v>
      </c>
      <c r="K89">
        <f>(C9/I9-C18/I18)/(C9/I9)</f>
        <v>0</v>
      </c>
      <c r="O89">
        <f>W42*S42+P42*P39*W39+Q42*Q40*W40+R42*R41*W41+T42*T43*W43</f>
        <v>3.5714285714285713E-3</v>
      </c>
      <c r="P89">
        <f>X42*S42+P42*P39*X39+Q42*Q40*X40+R42*R41*X41+T42*T43*X43</f>
        <v>3.5714285714285713E-3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F89">
        <f>AN42*AJ42+AG42*AG39*AN39+AH42*AH40*AN40+AI42*AI41*AN41+AK42*AK43*AN43</f>
        <v>4.3478260869565218E-3</v>
      </c>
      <c r="AG89">
        <f>AO42*AJ42+AG42*AG39*AO39+AH42*AH40*AO40+AI42*AI41*AO41+AK42*AK43*AO43</f>
        <v>4.3478260869565218E-3</v>
      </c>
      <c r="AI89" s="1">
        <f>1-AF89/AG83</f>
        <v>0</v>
      </c>
      <c r="AK89" s="6">
        <f>(((AF9+(AG9/AL6)*AF6+(AH9/AL7)*AF7+(AI9/AL8)*AF8+(AK9/AL10)*AF10)/AL9)-((AF18+(AG18/AL15)*AF15+(AH18/AL16)*AF16+(AI18/AL17)*AF17+(AK18/AL19)*AF19)/AL18))/((AF9+(AG9/AL6)*AF6+(AH9/AL7)*AF7+(AI9/AL8)*AF8+(AK9/AL10)*AF10)/AL9)</f>
        <v>0</v>
      </c>
    </row>
    <row r="90" spans="2:37" ht="14.1" customHeight="1" x14ac:dyDescent="0.25">
      <c r="B90" t="s">
        <v>22</v>
      </c>
      <c r="C90">
        <f>K43*H43+D43*D39*K39+E43*E40*K40+F43*F41*K41+G43*G42*K42</f>
        <v>1.9607843137254902E-3</v>
      </c>
      <c r="D90">
        <f>L43*H43+D43*D39*L39+E43*E40*L40+F43*F41*L41+G43*G42*L42</f>
        <v>1.9607843137254902E-3</v>
      </c>
      <c r="F90" s="1">
        <f>1-C90/D84</f>
        <v>0</v>
      </c>
      <c r="G90" s="17" t="str">
        <f t="shared" si="24"/>
        <v xml:space="preserve">  </v>
      </c>
      <c r="H90" s="1" t="str">
        <f t="shared" si="25"/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0</v>
      </c>
      <c r="O90">
        <f>W43*T43+P43*P39*W39+Q43*Q40*W40+R43*R41*W41+S43*S42*W42</f>
        <v>3.5714285714285713E-3</v>
      </c>
      <c r="P90">
        <f>X43*T43+P43*P39*X39+Q43*Q40*X40+R43*R41*X41+S43*S42*X42</f>
        <v>3.5714285714285713E-3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F90">
        <f>AN43*AK43+AG43*AG39*AN39+AH43*AH40*AN40+AI43*AI41*AN41+AJ43*AJ42*AN42</f>
        <v>4.3478260869565218E-3</v>
      </c>
      <c r="AG90">
        <f>AO43*AK43+AG43*AG39*AO39+AH43*AH40*AO40+AI43*AI41*AO41+AJ43*AJ42*AO42</f>
        <v>4.3478260869565218E-3</v>
      </c>
      <c r="AI90" s="1">
        <f>1-AF90/AG84</f>
        <v>0</v>
      </c>
      <c r="AK90" s="6">
        <f>(((AF10+(AG10/AL6)*AF6+(AH10/AL7)*AF7+(AI10/AL8)*AF8+(AJ10/AL9)*AF9)/AL10)-((AF19+(AG19/AL15)*AF15+(AH19/AL16)*AF16+(AI19/AL17)*AF17+(AJ19/AL18)*AF18)/AL19))/((AF10+(AG10/AL6)*AF6+(AH10/AL7)*AF7+(AI10/AL8)*AF8+(AJ10/AL9)*AF9)/AL10)</f>
        <v>0</v>
      </c>
    </row>
    <row r="91" spans="2:37" ht="14.1" customHeight="1" x14ac:dyDescent="0.25">
      <c r="B91" t="s">
        <v>23</v>
      </c>
      <c r="F91" s="1"/>
      <c r="G91" s="1"/>
      <c r="H91" s="1"/>
      <c r="J91" s="6"/>
      <c r="R91" s="1"/>
      <c r="T91" s="6"/>
      <c r="AI91" s="1"/>
      <c r="AK91" s="6"/>
    </row>
    <row r="92" spans="2:37" ht="14.1" customHeight="1" x14ac:dyDescent="0.25">
      <c r="B92" t="s">
        <v>0</v>
      </c>
      <c r="C92">
        <f>K45*D45+E45*E46*K46+F45*F47*K47+G45*G48*K48+H45*H49*K49</f>
        <v>1.9607843137254902E-3</v>
      </c>
      <c r="F92" s="11">
        <f>1-C92/D86</f>
        <v>0</v>
      </c>
      <c r="G92" s="1" t="str">
        <f>IF(ABS(R92)=0,"  ",1-C92/D86)</f>
        <v xml:space="preserve">  </v>
      </c>
      <c r="H92" s="1" t="str">
        <f>IF(ABS(S92)=0,"  ",1-C92/D86)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0</v>
      </c>
      <c r="O92">
        <f>W45*P45+Q45*Q46*W46+R45*R47*W47+S45*S48*W48+T45*T49*W49</f>
        <v>3.5714285714285713E-3</v>
      </c>
      <c r="R92" s="1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F92">
        <f>AN45*AG45+AH45*AH46*AN46+AI45*AI47*AN47+AJ45*AJ48*AN48+AK45*AK49*AN49</f>
        <v>4.3478260869565218E-3</v>
      </c>
      <c r="AI92" s="11">
        <f>1-AF92/AG86</f>
        <v>0</v>
      </c>
      <c r="AK92" s="6">
        <f>(((AF15+(AH15/AL16)*AF16+(AI15/AL17)*AF17+(AJ15/AL18)*AF18+(AK15/AL19)*AF19)/AL15)-((AF24+(AH24/AL25)*AF25+(AI24/AL26)*AF26+(AJ24/AL27)*AF27+(AK24/AL28)*AF28)/AL24))/((AF15+(AH15/AL16)*AF16+(AI15/AL17)*AF17+(AJ15/AL18)*AF18+(AK15/AL19)*AF19)/AL15)</f>
        <v>0</v>
      </c>
    </row>
    <row r="93" spans="2:37" ht="14.1" customHeight="1" x14ac:dyDescent="0.25">
      <c r="B93" t="s">
        <v>2</v>
      </c>
      <c r="C93">
        <f>K46*E46+D46*D45*K45+F46*F47*K47+G46*G48*K48+H46*H49*K49</f>
        <v>3.7647058823529417E-3</v>
      </c>
      <c r="F93" s="1">
        <f>1-C93/D87</f>
        <v>-5.2356020942407877E-3</v>
      </c>
      <c r="G93" s="17" t="str">
        <f>IF(ABS(R93)=0,"  ",F93-R93*(U25/I25)*((O16/C16)/(O25/C25)))</f>
        <v xml:space="preserve">  </v>
      </c>
      <c r="H93" s="18" t="str">
        <f>IF(ABS(AI93)=0,"  ",F93-AI93*(AL25/I25)*((AF16/C16)/(AF25/C25)))</f>
        <v xml:space="preserve">  </v>
      </c>
      <c r="J93" s="6">
        <f>(((C16+(D16/I15)*C15+(F16/I17)*C17+(G16/I18)*C18+(H16/I19)*C19)/I16)-((C25+(D25/I24)*C24+(F25/I26)*C26+(G25/I27)*C27+(H25/I28)*C28)/I25))/((C16+(D16/I15)*C15+(F16/I17)*C17+(G16/I18)*C18+(H16/I19)*C19)/I16)</f>
        <v>-5.2356020942408424E-3</v>
      </c>
      <c r="O93">
        <f>W46*Q46+P46*P45*W45+R46*R47*W47+S46*S48*W48+T46*T49*W49</f>
        <v>7.1428571428571426E-3</v>
      </c>
      <c r="R93" s="1">
        <f>1-O93/P87</f>
        <v>0</v>
      </c>
      <c r="T93" s="6">
        <f>(((O16+(P16/U15)*O15+(R16/U17)*O17+(S16/U18)*O18+(T16/U19)*O19)/U16)-((O25+(P25/U24)*O24+(R25/U26)*O26+(S25/U27)*O27+(T25/U28)*O28)/U25))/((O16+(P16/U15)*O15+(R16/U17)*O17+(S16/U18)*O18+(T16/U19)*O19)/U16)</f>
        <v>0</v>
      </c>
      <c r="AF93">
        <f>AN46*AH46+AG46*AG45*AN45+AI46*AI47*AN47+AJ46*AJ48*AN48+AK46*AK49*AN49</f>
        <v>7.826086956521738E-3</v>
      </c>
      <c r="AI93" s="1">
        <f>1-AF93/AG87</f>
        <v>0</v>
      </c>
      <c r="AK93" s="6">
        <f>(((AF16+(AG16/AL15)*AF15+(AI16/AL17)*AF17+(AJ16/AL18)*AF18+(AK16/AL19)*AF19)/AL16)-((AF25+(AG25/AL24)*AF24+(AI25/AL26)*AF26+(AJ25/AL27)*AF27+(AK25/AL28)*AF28)/AL25))/((AF16+(AG16/AL15)*AF15+(AI16/AL17)*AF17+(AJ16/AL18)*AF18+(AK16/AL19)*AF19)/AL16)</f>
        <v>0</v>
      </c>
    </row>
    <row r="94" spans="2:37" ht="14.1" customHeight="1" x14ac:dyDescent="0.25">
      <c r="B94" t="s">
        <v>3</v>
      </c>
      <c r="C94">
        <f>K47*F47+D47*D45*K45+E47*E46*K46+G47*G48*K48+H47*H49*K49</f>
        <v>3.7723267444629673E-3</v>
      </c>
      <c r="F94" s="1">
        <f>1-C94/D88</f>
        <v>1.912395988037352E-2</v>
      </c>
      <c r="G94" s="17" t="str">
        <f t="shared" ref="G94:G96" si="26">IF(ABS(R94)=0,"  ",F94-R94*(U26/I26)*((O17/C17)/(O26/C26)))</f>
        <v xml:space="preserve">  </v>
      </c>
      <c r="H94" s="18" t="str">
        <f t="shared" ref="H94:H96" si="27">IF(ABS(AI94)=0,"  ",F94-AI94*(AL26/I26)*((AF17/C17)/(AF26/C26)))</f>
        <v xml:space="preserve">  </v>
      </c>
      <c r="J94" s="6">
        <f>(((C17+(D17/I15)*C15+(E17/I16)*C16+(G17/I19)*C18+(H17/I19)*C19)/I17)-((C26+(D26/I24)*C24+(E26/I25)*C25+(G26/I27)*C27+(H26/I28)*C28)/I26))/((C17+(D17/I15)*C15+(E17/I16)*C16+(G17/I18)*C18+(H17/I18)*C19)/I17)</f>
        <v>1.9123959880373569E-2</v>
      </c>
      <c r="O94">
        <f>W47*R47+P47*P45*W45+Q47*Q46*W46+S47*S48*W48+T47*T49*W49</f>
        <v>8.5714285714285701E-3</v>
      </c>
      <c r="R94" s="1">
        <f t="shared" ref="R94" si="28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0</v>
      </c>
      <c r="AF94">
        <f>AN47*AI47+AG47*AG45*AN45+AH47*AH46*AN46+AJ47*AJ48*AN48+AK47*AK49*AN49</f>
        <v>6.956521739130435E-3</v>
      </c>
      <c r="AI94" s="1">
        <f t="shared" ref="AI94" si="29">1-AF94/AG88</f>
        <v>0</v>
      </c>
      <c r="AK94" s="13">
        <f>(((AF17+(AG17/AL15)*AF15+(AH17/AL16)*AF16+(AJ17/AL19)*AF18+(AK17/AL19)*AF19)/AL17)-((AF26+(AG26/AL24)*AF24+(AH26/AL25)*AF25+(AJ26/AL27)*AF27+(AK26/AL28)*AF28)/AL26))/((AF17+(AG17/AL15)*AF15+(AH17/AL16)*AF16+(AJ17/AL18)*AF18+(AK17/AL18)*AF19)/AL17)</f>
        <v>0</v>
      </c>
    </row>
    <row r="95" spans="2:37" ht="14.1" customHeight="1" x14ac:dyDescent="0.25">
      <c r="B95" t="s">
        <v>21</v>
      </c>
      <c r="C95">
        <f>K48*G48+D48*D45*K45+E48*E46*K46+F48*F47*K47+H48*H49*K49</f>
        <v>1.9607843137254902E-3</v>
      </c>
      <c r="F95" s="1">
        <f>1-C95/D89</f>
        <v>0</v>
      </c>
      <c r="G95" s="17" t="str">
        <f t="shared" si="26"/>
        <v xml:space="preserve">  </v>
      </c>
      <c r="H95" s="18" t="str">
        <f t="shared" si="27"/>
        <v xml:space="preserve">  </v>
      </c>
      <c r="J95" s="6">
        <f>(((C18+(D18/I15)*C15+(E18/I16)*C16+(F18/I17)*C17+(H18/I19)*C19)/I18)-((C27+(D27/I24)*C24+(E27/I25)*C25+(F27/I26)*C26+(H27/I28)*C28)/I27))/((C18+(D18/I15)*C15+(E18/I16)*C16+(F18/I17)*C17+(H18/I19)*C19)/I18)</f>
        <v>0</v>
      </c>
      <c r="O95">
        <f>W48*S48+P48*P45*W45+Q48*Q46*W46+R48*R47*W47+T48*T49*W49</f>
        <v>3.5714285714285713E-3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0</v>
      </c>
      <c r="AF95">
        <f>AN48*AJ48+AG48*AG45*AN45+AH48*AH46*AN46+AI48*AI47*AN47+AK48*AK49*AN49</f>
        <v>4.3478260869565218E-3</v>
      </c>
      <c r="AI95" s="1">
        <f>1-AF95/AG89</f>
        <v>0</v>
      </c>
      <c r="AK95" s="6">
        <f>(((AF18+(AG18/AL15)*AF15+(AH18/AL16)*AF16+(AI18/AL17)*AF17+(AK18/AL19)*AF19)/AL18)-((AF27+(AG27/AL24)*AF24+(AH27/AL25)*AF25+(AI27/AL26)*AF26+(AK27/AL28)*AF28)/AL27))/((AF18+(AG18/AL15)*AF15+(AH18/AL16)*AF16+(AI18/AL17)*AF17+(AK18/AL19)*AF19)/AL18)</f>
        <v>0</v>
      </c>
    </row>
    <row r="96" spans="2:37" ht="14.1" customHeight="1" x14ac:dyDescent="0.25">
      <c r="B96" t="s">
        <v>22</v>
      </c>
      <c r="C96">
        <f>K49*H49+D49*D45*K45+E49*E46*K46+F49*F47*K47+G49*G48*K48</f>
        <v>1.9607843137254902E-3</v>
      </c>
      <c r="F96" s="1">
        <f t="shared" ref="F96" si="30">1-C96/D90</f>
        <v>0</v>
      </c>
      <c r="G96" s="17" t="str">
        <f t="shared" si="26"/>
        <v xml:space="preserve">  </v>
      </c>
      <c r="H96" s="18" t="str">
        <f t="shared" si="27"/>
        <v xml:space="preserve">  </v>
      </c>
      <c r="J96" s="6">
        <f>(((C19+(D19/I15)*C15+(E19/I16)*C16+(F19/I17)*C17+(G19/I18)*C18)/I19)-((C28+(D28/I24)*C24+(E28/I25)*C25+(F28/I26)*C26+(G28/I27)*C27)/I28))/((C19+(D19/I15)*C15+(E19/I16)*C16+(F19/I17)*C17+(G19/I18)*C18)/I19)</f>
        <v>0</v>
      </c>
      <c r="O96">
        <f>W49*T49+P49*P45*W45+Q49*Q46*W46+R49*R47*W47+S49*S48*W48</f>
        <v>3.5714285714285713E-3</v>
      </c>
      <c r="R96" s="1">
        <f t="shared" ref="R96" si="31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0</v>
      </c>
      <c r="AF96">
        <f>AN49*AK49+AG49*AG45*AN45+AH49*AH46*AN46+AI49*AI47*AN47+AJ49*AJ48*AN48</f>
        <v>4.3478260869565218E-3</v>
      </c>
      <c r="AI96" s="1">
        <f t="shared" ref="AI96" si="32">1-AF96/AG90</f>
        <v>0</v>
      </c>
      <c r="AK96" s="6">
        <f>(((AF19+(AG19/AL15)*AF15+(AH19/AL16)*AF16+(AI19/AL17)*AF17+(AJ19/AL18)*AF18)/AL19)-((AF28+(AG28/AL24)*AF24+(AH28/AL25)*AF25+(AI28/AL26)*AF26+(AJ28/AL27)*AF27)/AL28))/((AF19+(AG19/AL15)*AF15+(AH19/AL16)*AF16+(AI19/AL17)*AF17+(AJ19/AL18)*AF18)/AL19)</f>
        <v>0</v>
      </c>
    </row>
    <row r="98" spans="4:39" ht="14.1" customHeight="1" x14ac:dyDescent="0.25">
      <c r="F98" s="6" t="s">
        <v>53</v>
      </c>
      <c r="J98" s="1" t="s">
        <v>27</v>
      </c>
      <c r="K98" s="1"/>
      <c r="L98" s="1"/>
      <c r="T98" s="1" t="s">
        <v>27</v>
      </c>
      <c r="U98" s="1"/>
      <c r="V98" s="1"/>
      <c r="AK98" s="1" t="s">
        <v>27</v>
      </c>
      <c r="AL98" s="1"/>
      <c r="AM98" s="1"/>
    </row>
    <row r="99" spans="4:39" ht="14.1" customHeight="1" x14ac:dyDescent="0.25">
      <c r="F99" s="6" t="s">
        <v>54</v>
      </c>
      <c r="J99" s="1" t="s">
        <v>26</v>
      </c>
      <c r="K99" s="1"/>
      <c r="L99" s="1"/>
      <c r="T99" s="1" t="s">
        <v>26</v>
      </c>
      <c r="U99" s="1"/>
      <c r="V99" s="1"/>
      <c r="AK99" s="1" t="s">
        <v>26</v>
      </c>
      <c r="AL99" s="1"/>
      <c r="AM99" s="1"/>
    </row>
    <row r="100" spans="4:39" ht="14.1" customHeight="1" x14ac:dyDescent="0.25">
      <c r="F100" s="6">
        <v>-5.2631578947368585E-3</v>
      </c>
      <c r="J100" s="1">
        <v>1</v>
      </c>
      <c r="K100" s="1">
        <v>2</v>
      </c>
      <c r="L100" s="1">
        <v>3</v>
      </c>
      <c r="N100" s="1"/>
      <c r="T100" s="1">
        <v>1</v>
      </c>
      <c r="U100" s="1">
        <v>2</v>
      </c>
      <c r="V100" s="1">
        <v>3</v>
      </c>
      <c r="AK100" s="1">
        <v>1</v>
      </c>
      <c r="AL100" s="1">
        <v>2</v>
      </c>
      <c r="AM100" s="1">
        <v>3</v>
      </c>
    </row>
    <row r="101" spans="4:39" ht="14.1" customHeight="1" x14ac:dyDescent="0.25">
      <c r="F101" s="6">
        <v>1.9301848049281367E-2</v>
      </c>
      <c r="J101" s="1">
        <v>100</v>
      </c>
      <c r="K101" s="1">
        <f>J101-J86*J101</f>
        <v>100</v>
      </c>
      <c r="L101" s="1">
        <f>K101-J92*K101</f>
        <v>100</v>
      </c>
      <c r="T101" s="1">
        <v>100</v>
      </c>
      <c r="U101" s="1">
        <f>T101-T86*T101</f>
        <v>100</v>
      </c>
      <c r="V101" s="1">
        <f>U101-T92*U101</f>
        <v>100</v>
      </c>
      <c r="AK101" s="1">
        <v>100</v>
      </c>
      <c r="AL101" s="1">
        <f>AK101-AK86*AK101</f>
        <v>100</v>
      </c>
      <c r="AM101" s="1">
        <f>AL101-AK92*AL101</f>
        <v>100</v>
      </c>
    </row>
    <row r="102" spans="4:39" ht="14.1" customHeight="1" x14ac:dyDescent="0.25">
      <c r="F102" s="6">
        <v>0</v>
      </c>
      <c r="J102" s="1">
        <v>100</v>
      </c>
      <c r="K102" s="1">
        <f>J102-J87*J102</f>
        <v>100.52631578947368</v>
      </c>
      <c r="L102" s="1">
        <f>K102-J93*K102</f>
        <v>101.05263157894737</v>
      </c>
      <c r="T102" s="1">
        <v>100</v>
      </c>
      <c r="U102" s="1">
        <f>T102-T87*T102</f>
        <v>100</v>
      </c>
      <c r="V102" s="1">
        <f>U102-T93*U102</f>
        <v>100</v>
      </c>
      <c r="AK102" s="1">
        <v>100</v>
      </c>
      <c r="AL102" s="1">
        <f>AK102-AK87*AK102</f>
        <v>100</v>
      </c>
      <c r="AM102" s="1">
        <f>AL102-AK93*AL102</f>
        <v>100</v>
      </c>
    </row>
    <row r="103" spans="4:39" ht="14.1" customHeight="1" x14ac:dyDescent="0.25">
      <c r="F103" s="6">
        <v>0</v>
      </c>
      <c r="J103" s="1">
        <v>100</v>
      </c>
      <c r="K103" s="1">
        <f>J103-J88*J103</f>
        <v>98.069815195071868</v>
      </c>
      <c r="L103" s="1">
        <f>K103-J94*K103</f>
        <v>96.194331983805668</v>
      </c>
      <c r="T103" s="1">
        <v>100</v>
      </c>
      <c r="U103" s="1">
        <f>T103-T88*T103</f>
        <v>100</v>
      </c>
      <c r="V103" s="1">
        <f>U103-T94*U103</f>
        <v>100</v>
      </c>
      <c r="AK103" s="1">
        <v>100</v>
      </c>
      <c r="AL103" s="1">
        <f>AK103-AK88*AK103</f>
        <v>100</v>
      </c>
      <c r="AM103" s="1">
        <f>AL103-AK94*AL103</f>
        <v>100</v>
      </c>
    </row>
    <row r="104" spans="4:39" ht="14.1" customHeight="1" x14ac:dyDescent="0.25">
      <c r="F104" s="6"/>
      <c r="J104" s="1">
        <v>100</v>
      </c>
      <c r="K104" s="1">
        <f>J104-J89*J104</f>
        <v>100</v>
      </c>
      <c r="L104" s="1">
        <f>K104-J95*K104</f>
        <v>100</v>
      </c>
      <c r="T104" s="1">
        <v>100</v>
      </c>
      <c r="U104" s="1">
        <f>T104-T89*T104</f>
        <v>100</v>
      </c>
      <c r="V104" s="1">
        <f>U104-T95*U104</f>
        <v>100</v>
      </c>
      <c r="AK104" s="1">
        <v>100</v>
      </c>
      <c r="AL104" s="1">
        <f>AK104-AK89*AK104</f>
        <v>100</v>
      </c>
      <c r="AM104" s="1">
        <f>AL104-AK95*AL104</f>
        <v>100</v>
      </c>
    </row>
    <row r="105" spans="4:39" ht="14.1" customHeight="1" x14ac:dyDescent="0.25">
      <c r="F105" s="6">
        <v>0</v>
      </c>
      <c r="J105" s="1">
        <v>100</v>
      </c>
      <c r="K105" s="1">
        <f>J105-J90*J105</f>
        <v>100</v>
      </c>
      <c r="L105" s="1">
        <f>K105-J96*K105</f>
        <v>100</v>
      </c>
      <c r="T105" s="1">
        <v>100</v>
      </c>
      <c r="U105" s="1">
        <f>T105-T90*T105</f>
        <v>100</v>
      </c>
      <c r="V105" s="1">
        <f>U105-T96*U105</f>
        <v>100</v>
      </c>
      <c r="AK105" s="1">
        <v>100</v>
      </c>
      <c r="AL105" s="1">
        <f>AK105-AK90*AK105</f>
        <v>100</v>
      </c>
      <c r="AM105" s="1">
        <f>AL105-AK96*AL105</f>
        <v>100</v>
      </c>
    </row>
    <row r="106" spans="4:39" ht="14.1" customHeight="1" x14ac:dyDescent="0.25">
      <c r="F106" s="6">
        <v>-5.2356020942407877E-3</v>
      </c>
    </row>
    <row r="107" spans="4:39" ht="14.1" customHeight="1" x14ac:dyDescent="0.25">
      <c r="D107" s="14"/>
      <c r="F107" s="6">
        <v>1.912395988037352E-2</v>
      </c>
    </row>
  </sheetData>
  <sheetProtection algorithmName="SHA-512" hashValue="xicoPHOiTRCi6cB+P9Vcw1leseeuK5vRUu+1ZpCYklbLEc1IQ+CIEYis41NhAz42O5DCOulJ++c+df6RBTxSJA==" saltValue="XfnaGzM1TdGSxCE9GiT4uQ==" spinCount="100000" sheet="1" objects="1" scenarios="1"/>
  <protectedRanges>
    <protectedRange sqref="AO4" name="Bereik8"/>
    <protectedRange sqref="AK2:AK3" name="Bereik7"/>
    <protectedRange sqref="AI2:AI3" name="Bereik6"/>
    <protectedRange sqref="AF6:AN28" name="Bereik5"/>
    <protectedRange sqref="X4" name="Bereik4"/>
    <protectedRange sqref="T2:T3" name="Bereik3"/>
    <protectedRange sqref="R2:R3" name="Bereik2"/>
    <protectedRange sqref="O6:W28" name="Bereik1"/>
  </protectedRange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O110"/>
  <sheetViews>
    <sheetView workbookViewId="0">
      <pane xSplit="2" ySplit="4" topLeftCell="C74" activePane="bottomRight" state="frozen"/>
      <selection pane="topRight" activeCell="C1" sqref="C1"/>
      <selection pane="bottomLeft" activeCell="A5" sqref="A5"/>
      <selection pane="bottomRight" activeCell="O20" sqref="O20"/>
    </sheetView>
  </sheetViews>
  <sheetFormatPr defaultColWidth="9" defaultRowHeight="14.1" customHeight="1" x14ac:dyDescent="0.25"/>
  <cols>
    <col min="1" max="1" width="4" customWidth="1"/>
    <col min="4" max="4" width="12" bestFit="1" customWidth="1"/>
    <col min="6" max="6" width="12.28515625" bestFit="1" customWidth="1"/>
    <col min="7" max="7" width="12.7109375" bestFit="1" customWidth="1"/>
    <col min="8" max="8" width="10.5703125" bestFit="1" customWidth="1"/>
    <col min="10" max="10" width="12.7109375" bestFit="1" customWidth="1"/>
    <col min="13" max="13" width="4.140625" customWidth="1"/>
    <col min="25" max="25" width="4.42578125" customWidth="1"/>
    <col min="30" max="30" width="4.42578125" customWidth="1"/>
  </cols>
  <sheetData>
    <row r="1" spans="2:41" ht="14.1" customHeight="1" x14ac:dyDescent="0.25">
      <c r="B1" s="1"/>
      <c r="N1" s="1" t="s">
        <v>30</v>
      </c>
      <c r="P1" t="s">
        <v>42</v>
      </c>
      <c r="R1" t="s">
        <v>43</v>
      </c>
      <c r="T1" t="s">
        <v>44</v>
      </c>
      <c r="AA1" s="1" t="s">
        <v>35</v>
      </c>
      <c r="AE1" s="1" t="s">
        <v>31</v>
      </c>
      <c r="AH1" t="s">
        <v>50</v>
      </c>
      <c r="AI1" t="s">
        <v>51</v>
      </c>
      <c r="AK1" t="s">
        <v>43</v>
      </c>
    </row>
    <row r="2" spans="2:41" ht="14.1" customHeight="1" x14ac:dyDescent="0.25">
      <c r="B2" s="1" t="s">
        <v>5</v>
      </c>
      <c r="N2" s="1" t="s">
        <v>5</v>
      </c>
      <c r="P2" t="s">
        <v>6</v>
      </c>
      <c r="R2" s="3">
        <v>5</v>
      </c>
      <c r="S2">
        <f>1+R2/100</f>
        <v>1.05</v>
      </c>
      <c r="T2" s="3">
        <v>0</v>
      </c>
      <c r="U2">
        <f>1+T2/100</f>
        <v>1</v>
      </c>
      <c r="AE2" s="1" t="s">
        <v>5</v>
      </c>
      <c r="AH2" t="s">
        <v>6</v>
      </c>
      <c r="AI2" s="8">
        <v>3</v>
      </c>
      <c r="AJ2">
        <f>1+AI2/100</f>
        <v>1.03</v>
      </c>
      <c r="AK2" s="3">
        <v>0</v>
      </c>
      <c r="AL2">
        <f>1+AK2/100</f>
        <v>1</v>
      </c>
    </row>
    <row r="3" spans="2:41" ht="14.1" customHeight="1" x14ac:dyDescent="0.25">
      <c r="C3" t="s">
        <v>11</v>
      </c>
      <c r="K3" t="s">
        <v>9</v>
      </c>
      <c r="L3" t="s">
        <v>13</v>
      </c>
      <c r="O3" t="s">
        <v>11</v>
      </c>
      <c r="P3" t="s">
        <v>23</v>
      </c>
      <c r="R3" s="3">
        <v>5</v>
      </c>
      <c r="S3">
        <f>1+R3/100</f>
        <v>1.05</v>
      </c>
      <c r="T3" s="3">
        <v>0</v>
      </c>
      <c r="U3">
        <f>1+T3/100</f>
        <v>1</v>
      </c>
      <c r="W3" t="s">
        <v>9</v>
      </c>
      <c r="X3" t="s">
        <v>13</v>
      </c>
      <c r="Z3" t="s">
        <v>34</v>
      </c>
      <c r="AB3" t="s">
        <v>34</v>
      </c>
      <c r="AF3" t="s">
        <v>11</v>
      </c>
      <c r="AH3" t="s">
        <v>23</v>
      </c>
      <c r="AI3" s="8">
        <v>3</v>
      </c>
      <c r="AJ3">
        <f>1+AI3/100</f>
        <v>1.03</v>
      </c>
      <c r="AK3" s="3">
        <v>0</v>
      </c>
      <c r="AL3">
        <f>1+AK3/100</f>
        <v>1</v>
      </c>
      <c r="AN3" t="s">
        <v>9</v>
      </c>
      <c r="AO3" t="s">
        <v>13</v>
      </c>
    </row>
    <row r="4" spans="2:41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s="4" t="s">
        <v>0</v>
      </c>
      <c r="N4" t="s">
        <v>28</v>
      </c>
      <c r="O4" t="s">
        <v>10</v>
      </c>
      <c r="P4" t="s">
        <v>0</v>
      </c>
      <c r="Q4" t="s">
        <v>2</v>
      </c>
      <c r="S4" t="s">
        <v>21</v>
      </c>
      <c r="T4" t="s">
        <v>22</v>
      </c>
      <c r="U4" t="s">
        <v>1</v>
      </c>
      <c r="W4" t="s">
        <v>12</v>
      </c>
      <c r="X4" s="3" t="s">
        <v>0</v>
      </c>
      <c r="Y4" s="9"/>
      <c r="Z4" t="s">
        <v>32</v>
      </c>
      <c r="AB4" t="s">
        <v>33</v>
      </c>
      <c r="AE4" t="s">
        <v>28</v>
      </c>
      <c r="AF4" t="s">
        <v>10</v>
      </c>
      <c r="AG4" t="s">
        <v>0</v>
      </c>
      <c r="AH4" t="s">
        <v>2</v>
      </c>
      <c r="AI4" t="s">
        <v>3</v>
      </c>
      <c r="AJ4" t="s">
        <v>21</v>
      </c>
      <c r="AK4" t="s">
        <v>22</v>
      </c>
      <c r="AL4" t="s">
        <v>1</v>
      </c>
      <c r="AN4" t="s">
        <v>12</v>
      </c>
      <c r="AO4" s="3" t="s">
        <v>0</v>
      </c>
    </row>
    <row r="5" spans="2:41" ht="14.1" customHeight="1" x14ac:dyDescent="0.25">
      <c r="N5" s="1"/>
    </row>
    <row r="6" spans="2:41" ht="14.1" customHeight="1" x14ac:dyDescent="0.25">
      <c r="B6" t="s">
        <v>0</v>
      </c>
      <c r="C6" s="4">
        <f>O6+AF6</f>
        <v>40</v>
      </c>
      <c r="D6" s="4"/>
      <c r="E6" s="4"/>
      <c r="F6" s="4"/>
      <c r="G6" s="4"/>
      <c r="H6" s="4"/>
      <c r="I6" s="4">
        <f>U6+AL6</f>
        <v>40</v>
      </c>
      <c r="K6" s="4">
        <f>(U6*W6+AL6*AN6)/(U6+AL6)</f>
        <v>1.25</v>
      </c>
      <c r="L6">
        <f>K6/IF($L$4="A",$K$6,IF($L$4="B",$K$7,IF($L$4="C",$K$8,IF($L$4="D",$K$9,IF($L$4="E",$K$10,0)))))</f>
        <v>1</v>
      </c>
      <c r="N6" t="s">
        <v>0</v>
      </c>
      <c r="O6" s="3">
        <v>20</v>
      </c>
      <c r="U6" s="3">
        <v>20</v>
      </c>
      <c r="W6" s="3">
        <v>1.2</v>
      </c>
      <c r="X6">
        <f>W6/IF($X$4="A",$W$6,IF($X$4="B",$W$7,IF($X$4="C",$W$8,IF($X$4="D",$W$9,IF($X$4="E",$W$10,0)))))</f>
        <v>1</v>
      </c>
      <c r="AE6" t="s">
        <v>0</v>
      </c>
      <c r="AF6" s="3">
        <v>20</v>
      </c>
      <c r="AL6" s="3">
        <v>20</v>
      </c>
      <c r="AN6" s="3">
        <v>1.3</v>
      </c>
      <c r="AO6">
        <f>AN6/IF($AO$4="A",$AN$6,IF($AO$4="B",$AN$7,IF($AO$4="C",$AN$8,IF($AO$4="D",$AN$9,IF($AO$4="E",$AN$10,0)))))</f>
        <v>1</v>
      </c>
    </row>
    <row r="7" spans="2:41" ht="14.1" customHeight="1" x14ac:dyDescent="0.25">
      <c r="B7" t="s">
        <v>2</v>
      </c>
      <c r="C7" s="4">
        <f t="shared" ref="C7:C10" si="0">O7+AF7</f>
        <v>190</v>
      </c>
      <c r="D7" s="4"/>
      <c r="E7" s="4"/>
      <c r="F7" s="4"/>
      <c r="G7" s="4"/>
      <c r="H7" s="4"/>
      <c r="I7" s="4">
        <f>U7+AL7</f>
        <v>100</v>
      </c>
      <c r="K7" s="4">
        <f t="shared" ref="K7:K10" si="1">(U7*W7+AL7*AN7)/(U7+AL7)</f>
        <v>2.37</v>
      </c>
      <c r="L7">
        <f>K7/IF($L$4="A",$K$6,IF($L$4="B",$K$7,IF($L$4="C",$K$8,IF($L$4="D",$K$9,IF($L$4="E",$K$10,0)))))</f>
        <v>1.8960000000000001</v>
      </c>
      <c r="N7" t="s">
        <v>2</v>
      </c>
      <c r="O7" s="3">
        <v>100</v>
      </c>
      <c r="U7" s="3">
        <v>50</v>
      </c>
      <c r="W7" s="3">
        <v>2.4</v>
      </c>
      <c r="X7">
        <f>W7/IF($X$4="A",$W$6,IF($X$4="B",$W$7,IF($X$4="C",$W$8,IF($X$4="D",$W$9,IF($X$4="E",$W$10,0)))))</f>
        <v>2</v>
      </c>
      <c r="AE7" t="s">
        <v>2</v>
      </c>
      <c r="AF7" s="3">
        <v>90</v>
      </c>
      <c r="AL7" s="3">
        <v>50</v>
      </c>
      <c r="AN7" s="3">
        <v>2.34</v>
      </c>
      <c r="AO7">
        <f>AN7/IF($AO$4="A",$AN$6,IF($AO$4="B",$AN$7,IF($AO$4="C",$AN$8,IF($AO$4="D",$AN$9,IF($AO$4="E",$AN$10,0)))))</f>
        <v>1.7999999999999998</v>
      </c>
    </row>
    <row r="8" spans="2:41" ht="14.1" customHeight="1" x14ac:dyDescent="0.25">
      <c r="B8" t="s">
        <v>3</v>
      </c>
      <c r="C8" s="4">
        <f t="shared" si="0"/>
        <v>200</v>
      </c>
      <c r="D8" s="4"/>
      <c r="E8" s="4"/>
      <c r="F8" s="4"/>
      <c r="G8" s="4"/>
      <c r="H8" s="4"/>
      <c r="I8" s="4">
        <f t="shared" ref="I8:I10" si="2">U8+AL8</f>
        <v>100</v>
      </c>
      <c r="K8" s="4">
        <f t="shared" si="1"/>
        <v>2.48</v>
      </c>
      <c r="L8">
        <f>K8/IF($L$4="A",$K$6,IF($L$4="B",$K$7,IF($L$4="C",$K$8,IF($L$4="D",$K$9,IF($L$4="E",$K$10,0)))))</f>
        <v>1.984</v>
      </c>
      <c r="N8" t="s">
        <v>3</v>
      </c>
      <c r="O8" s="3">
        <v>120</v>
      </c>
      <c r="U8" s="3">
        <v>50</v>
      </c>
      <c r="W8" s="3">
        <v>2.88</v>
      </c>
      <c r="X8">
        <f>W8/IF($X$4="A",$W$6,IF($X$4="B",$W$7,IF($X$4="C",$W$8,IF($X$4="D",$W$9,IF($X$4="E",$W$10,0)))))</f>
        <v>2.4</v>
      </c>
      <c r="AE8" t="s">
        <v>3</v>
      </c>
      <c r="AF8" s="3">
        <v>80</v>
      </c>
      <c r="AL8" s="3">
        <v>50</v>
      </c>
      <c r="AN8" s="3">
        <v>2.08</v>
      </c>
      <c r="AO8">
        <f>AN8/IF($AO$4="A",$AN$6,IF($AO$4="B",$AN$7,IF($AO$4="C",$AN$8,IF($AO$4="D",$AN$9,IF($AO$4="E",$AN$10,0)))))</f>
        <v>1.6</v>
      </c>
    </row>
    <row r="9" spans="2:41" ht="14.1" customHeight="1" x14ac:dyDescent="0.25">
      <c r="B9" t="s">
        <v>21</v>
      </c>
      <c r="C9" s="4">
        <f t="shared" si="0"/>
        <v>40</v>
      </c>
      <c r="D9" s="4"/>
      <c r="E9" s="4"/>
      <c r="F9" s="4"/>
      <c r="G9" s="4"/>
      <c r="H9" s="4"/>
      <c r="I9" s="4">
        <f t="shared" si="2"/>
        <v>40</v>
      </c>
      <c r="K9" s="4">
        <f t="shared" si="1"/>
        <v>1.25</v>
      </c>
      <c r="L9">
        <f>K9/IF($L$4="A",$K$6,IF($L$4="B",$K$7,IF($L$4="C",$K$8,IF($L$4="D",$K$9,IF($L$4="E",$K$10,0)))))</f>
        <v>1</v>
      </c>
      <c r="N9" t="s">
        <v>21</v>
      </c>
      <c r="O9" s="3">
        <v>20</v>
      </c>
      <c r="U9" s="3">
        <v>20</v>
      </c>
      <c r="W9" s="3">
        <v>1.2</v>
      </c>
      <c r="X9">
        <f>W9/IF($X$4="A",$W$6,IF($X$4="B",$W$7,IF($X$4="C",$W$8,IF($X$4="D",$W$9,IF($X$4="E",$W$10,0)))))</f>
        <v>1</v>
      </c>
      <c r="AE9" t="s">
        <v>21</v>
      </c>
      <c r="AF9" s="3">
        <v>20</v>
      </c>
      <c r="AL9" s="3">
        <v>20</v>
      </c>
      <c r="AN9" s="3">
        <v>1.3</v>
      </c>
      <c r="AO9">
        <f>AN9/IF($AO$4="A",$AN$6,IF($AO$4="B",$AN$7,IF($AO$4="C",$AN$8,IF($AO$4="D",$AN$9,IF($AO$4="E",$AN$10,0)))))</f>
        <v>1</v>
      </c>
    </row>
    <row r="10" spans="2:41" ht="14.1" customHeight="1" x14ac:dyDescent="0.25">
      <c r="B10" t="s">
        <v>22</v>
      </c>
      <c r="C10" s="4">
        <f t="shared" si="0"/>
        <v>40</v>
      </c>
      <c r="D10" s="4"/>
      <c r="E10" s="4"/>
      <c r="F10" s="4"/>
      <c r="G10" s="4"/>
      <c r="H10" s="4"/>
      <c r="I10" s="4">
        <f t="shared" si="2"/>
        <v>40</v>
      </c>
      <c r="K10" s="4">
        <f t="shared" si="1"/>
        <v>1.25</v>
      </c>
      <c r="L10">
        <f>K10/IF($L$4="A",$K$6,IF($L$4="B",$K$7,IF($L$4="C",$K$8,IF($L$4="D",$K$9,IF($L$4="E",$K$10,0)))))</f>
        <v>1</v>
      </c>
      <c r="N10" t="s">
        <v>22</v>
      </c>
      <c r="O10" s="3">
        <v>20</v>
      </c>
      <c r="U10" s="3">
        <v>20</v>
      </c>
      <c r="W10" s="3">
        <v>1.2</v>
      </c>
      <c r="X10">
        <f>W10/IF($X$4="A",$W$6,IF($X$4="B",$W$7,IF($X$4="C",$W$8,IF($X$4="D",$W$9,IF($X$4="E",$W$10,0)))))</f>
        <v>1</v>
      </c>
      <c r="AE10" t="s">
        <v>22</v>
      </c>
      <c r="AF10" s="3">
        <v>20</v>
      </c>
      <c r="AL10" s="3">
        <v>20</v>
      </c>
      <c r="AN10" s="3">
        <v>1.3</v>
      </c>
      <c r="AO10">
        <f>AN10/IF($AO$4="A",$AN$6,IF($AO$4="B",$AN$7,IF($AO$4="C",$AN$8,IF($AO$4="D",$AN$9,IF($AO$4="E",$AN$10,0)))))</f>
        <v>1</v>
      </c>
    </row>
    <row r="11" spans="2:41" ht="14.1" customHeight="1" x14ac:dyDescent="0.25">
      <c r="B11" t="s">
        <v>4</v>
      </c>
      <c r="C11">
        <f>SUM(C6:C10)</f>
        <v>510</v>
      </c>
      <c r="D11" s="4"/>
      <c r="E11" s="4"/>
      <c r="F11" s="4"/>
      <c r="G11" s="4"/>
      <c r="H11" s="4"/>
      <c r="K11" s="4"/>
      <c r="N11" t="s">
        <v>4</v>
      </c>
      <c r="O11">
        <f>SUM(O6:O10)</f>
        <v>280</v>
      </c>
      <c r="AE11" t="s">
        <v>4</v>
      </c>
      <c r="AF11">
        <f>SUM(AF6:AF10)</f>
        <v>230</v>
      </c>
    </row>
    <row r="12" spans="2:41" ht="14.1" customHeight="1" x14ac:dyDescent="0.25">
      <c r="D12" s="4"/>
      <c r="E12" s="4"/>
      <c r="F12" s="4"/>
      <c r="G12" s="4"/>
      <c r="H12" s="4"/>
    </row>
    <row r="13" spans="2:41" ht="14.1" customHeight="1" x14ac:dyDescent="0.25">
      <c r="B13" s="1" t="s">
        <v>6</v>
      </c>
      <c r="D13" s="4"/>
      <c r="E13" s="4"/>
      <c r="F13" s="4"/>
      <c r="G13" s="4"/>
      <c r="H13" s="4"/>
      <c r="N13" s="1" t="s">
        <v>6</v>
      </c>
      <c r="AE13" s="1" t="s">
        <v>6</v>
      </c>
    </row>
    <row r="14" spans="2:41" ht="14.1" customHeight="1" x14ac:dyDescent="0.25">
      <c r="D14" s="4"/>
      <c r="E14" s="4"/>
      <c r="F14" s="4"/>
      <c r="G14" s="4"/>
      <c r="H14" s="4"/>
    </row>
    <row r="15" spans="2:41" ht="14.1" customHeight="1" x14ac:dyDescent="0.25">
      <c r="B15" t="s">
        <v>0</v>
      </c>
      <c r="C15" s="4">
        <f>O15+AF15</f>
        <v>40</v>
      </c>
      <c r="D15" s="4"/>
      <c r="E15" s="4"/>
      <c r="F15" s="4"/>
      <c r="G15" s="4"/>
      <c r="H15" s="4"/>
      <c r="I15" s="4">
        <f>U15+AL15</f>
        <v>40</v>
      </c>
      <c r="K15" s="4">
        <f>(U15*W15+AL15*AN15)/(U15+AL15)</f>
        <v>1.25</v>
      </c>
      <c r="L15">
        <f>K15/IF($L$4="A",$K$15,IF($L$4="B",$K$16,IF($L$4="C",$K$17,IF($L$4="D",$K$18,IF($L$4="E",$K$19,0)))))</f>
        <v>1</v>
      </c>
      <c r="N15" t="s">
        <v>0</v>
      </c>
      <c r="O15" s="3">
        <v>20</v>
      </c>
      <c r="U15" s="3">
        <v>20</v>
      </c>
      <c r="W15" s="3">
        <v>1.2</v>
      </c>
      <c r="X15">
        <f>W15/IF($X$4="A",$W$15,IF($X$4="B",$W$16,IF($X$4="C",$W$17,IF($X$4="D",$W$18,IF($X$4="E",$W$19,0)))))</f>
        <v>1</v>
      </c>
      <c r="AE15" t="s">
        <v>0</v>
      </c>
      <c r="AF15" s="3">
        <v>20</v>
      </c>
      <c r="AL15" s="3">
        <v>20</v>
      </c>
      <c r="AN15" s="3">
        <v>1.3</v>
      </c>
      <c r="AO15">
        <f>AN15/IF($AO$4="A",$AN$15,IF($AO$4="B",$AN$16,IF($AO$4="C",$AN$17,IF($AO$4="D",$AN$18,IF($AO$4="E",$AN$19,0)))))</f>
        <v>1</v>
      </c>
    </row>
    <row r="16" spans="2:41" ht="14.1" customHeight="1" x14ac:dyDescent="0.25">
      <c r="B16" t="s">
        <v>2</v>
      </c>
      <c r="C16" s="4">
        <f t="shared" ref="C16:C19" si="3">O16+AF16</f>
        <v>190</v>
      </c>
      <c r="D16" s="4"/>
      <c r="E16" s="4"/>
      <c r="F16" s="4"/>
      <c r="G16" s="4"/>
      <c r="H16" s="4"/>
      <c r="I16" s="4">
        <f>U16+AL16</f>
        <v>102.5</v>
      </c>
      <c r="K16" s="4">
        <f t="shared" ref="K16:K19" si="4">(U16*W16+AL16*AN16)/(U16+AL16)</f>
        <v>2.3707317073170731</v>
      </c>
      <c r="L16">
        <f>K16/IF($L$4="A",$K$15,IF($L$4="B",$K$16,IF($L$4="C",$K$17,IF($L$4="D",$K$18,IF($L$4="E",$K$19,0)))))</f>
        <v>1.8965853658536584</v>
      </c>
      <c r="N16" t="s">
        <v>2</v>
      </c>
      <c r="O16" s="3">
        <v>100</v>
      </c>
      <c r="U16" s="3">
        <f>S2*O16*(U7/O7)</f>
        <v>52.5</v>
      </c>
      <c r="W16" s="3">
        <v>2.4</v>
      </c>
      <c r="X16">
        <f>W16/IF($X$4="A",$W$15,IF($X$4="B",$W$16,IF($X$4="C",$W$17,IF($X$4="D",$W$18,IF($X$4="E",$W$19,0)))))</f>
        <v>2</v>
      </c>
      <c r="AC16" s="12"/>
      <c r="AE16" t="s">
        <v>2</v>
      </c>
      <c r="AF16" s="3">
        <v>90</v>
      </c>
      <c r="AL16" s="3">
        <f>AL2*AF16*(AL7/AF7)</f>
        <v>50</v>
      </c>
      <c r="AN16" s="3">
        <v>2.34</v>
      </c>
      <c r="AO16">
        <f>AN16/IF($AO$4="A",$AN$15,IF($AO$4="B",$AN$16,IF($AO$4="C",$AN$17,IF($AO$4="D",$AN$18,IF($AO$4="E",$AN$19,0)))))</f>
        <v>1.7999999999999998</v>
      </c>
    </row>
    <row r="17" spans="2:41" ht="14.1" customHeight="1" x14ac:dyDescent="0.25">
      <c r="B17" t="s">
        <v>3</v>
      </c>
      <c r="C17" s="4">
        <f t="shared" si="3"/>
        <v>200</v>
      </c>
      <c r="D17" s="4"/>
      <c r="E17" s="4"/>
      <c r="F17" s="4"/>
      <c r="G17" s="4"/>
      <c r="H17" s="4"/>
      <c r="I17" s="4">
        <f t="shared" ref="I17:I19" si="5">U17+AL17</f>
        <v>101.5</v>
      </c>
      <c r="K17" s="4">
        <f t="shared" si="4"/>
        <v>2.474088669950739</v>
      </c>
      <c r="L17">
        <f>K17/IF($L$4="A",$K$15,IF($L$4="B",$K$16,IF($L$4="C",$K$17,IF($L$4="D",$K$18,IF($L$4="E",$K$19,0)))))</f>
        <v>1.9792709359605911</v>
      </c>
      <c r="N17" t="s">
        <v>3</v>
      </c>
      <c r="O17" s="3">
        <v>120</v>
      </c>
      <c r="U17" s="3">
        <f>U3*O17*(U8/O8)</f>
        <v>50</v>
      </c>
      <c r="W17" s="3">
        <v>2.88</v>
      </c>
      <c r="X17">
        <f>W17/IF($X$4="A",$W$15,IF($X$4="B",$W$16,IF($X$4="C",$W$17,IF($X$4="D",$W$18,IF($X$4="E",$W$19,0)))))</f>
        <v>2.4</v>
      </c>
      <c r="AA17" s="12"/>
      <c r="AE17" t="s">
        <v>3</v>
      </c>
      <c r="AF17" s="3">
        <v>80</v>
      </c>
      <c r="AL17" s="3">
        <f>AJ2*AF17*(AL8/AF8)</f>
        <v>51.5</v>
      </c>
      <c r="AN17" s="3">
        <v>2.08</v>
      </c>
      <c r="AO17">
        <f>AN17/IF($AO$4="A",$AN$15,IF($AO$4="B",$AN$16,IF($AO$4="C",$AN$17,IF($AO$4="D",$AN$18,IF($AO$4="E",$AN$19,0)))))</f>
        <v>1.6</v>
      </c>
    </row>
    <row r="18" spans="2:41" ht="14.1" customHeight="1" x14ac:dyDescent="0.25">
      <c r="B18" t="s">
        <v>21</v>
      </c>
      <c r="C18" s="4">
        <f t="shared" si="3"/>
        <v>40</v>
      </c>
      <c r="D18" s="4"/>
      <c r="E18" s="4"/>
      <c r="F18" s="4"/>
      <c r="G18" s="4"/>
      <c r="H18" s="4"/>
      <c r="I18" s="4">
        <f t="shared" si="5"/>
        <v>40</v>
      </c>
      <c r="K18" s="4">
        <f t="shared" si="4"/>
        <v>1.25</v>
      </c>
      <c r="L18">
        <f>K18/IF($L$4="A",$K$15,IF($L$4="B",$K$16,IF($L$4="C",$K$17,IF($L$4="D",$K$18,IF($L$4="E",$K$19,0)))))</f>
        <v>1</v>
      </c>
      <c r="N18" t="s">
        <v>21</v>
      </c>
      <c r="O18" s="3">
        <v>20</v>
      </c>
      <c r="U18" s="3">
        <v>20</v>
      </c>
      <c r="W18" s="3">
        <v>1.2</v>
      </c>
      <c r="X18">
        <f>W18/IF($X$4="A",$W$15,IF($X$4="B",$W$16,IF($X$4="C",$W$17,IF($X$4="D",$W$18,IF($X$4="E",$W$19,0)))))</f>
        <v>1</v>
      </c>
      <c r="AE18" t="s">
        <v>21</v>
      </c>
      <c r="AF18" s="3">
        <v>20</v>
      </c>
      <c r="AL18" s="3">
        <v>20</v>
      </c>
      <c r="AN18" s="3">
        <v>1.3</v>
      </c>
      <c r="AO18">
        <f>AN18/IF($AO$4="A",$AN$15,IF($AO$4="B",$AN$16,IF($AO$4="C",$AN$17,IF($AO$4="D",$AN$18,IF($AO$4="E",$AN$19,0)))))</f>
        <v>1</v>
      </c>
    </row>
    <row r="19" spans="2:41" ht="14.1" customHeight="1" x14ac:dyDescent="0.25">
      <c r="B19" t="s">
        <v>22</v>
      </c>
      <c r="C19" s="4">
        <f t="shared" si="3"/>
        <v>40</v>
      </c>
      <c r="D19" s="4"/>
      <c r="E19" s="4"/>
      <c r="F19" s="4"/>
      <c r="G19" s="4"/>
      <c r="H19" s="4"/>
      <c r="I19" s="4">
        <f t="shared" si="5"/>
        <v>40</v>
      </c>
      <c r="K19" s="4">
        <f t="shared" si="4"/>
        <v>1.25</v>
      </c>
      <c r="L19">
        <f>K19/IF($L$4="A",$K$15,IF($L$4="B",$K$16,IF($L$4="C",$K$17,IF($L$4="D",$K$18,IF($L$4="E",$K$19,0)))))</f>
        <v>1</v>
      </c>
      <c r="N19" t="s">
        <v>22</v>
      </c>
      <c r="O19" s="3">
        <v>20</v>
      </c>
      <c r="U19" s="3">
        <v>20</v>
      </c>
      <c r="W19" s="3">
        <v>1.2</v>
      </c>
      <c r="X19">
        <f>W19/IF($X$4="A",$W$15,IF($X$4="B",$W$16,IF($X$4="C",$W$17,IF($X$4="D",$W$18,IF($X$4="E",$W$19,0)))))</f>
        <v>1</v>
      </c>
      <c r="AE19" t="s">
        <v>22</v>
      </c>
      <c r="AF19" s="3">
        <v>20</v>
      </c>
      <c r="AL19" s="3">
        <v>20</v>
      </c>
      <c r="AN19" s="3">
        <v>1.3</v>
      </c>
      <c r="AO19">
        <f>AN19/IF($AO$4="A",$AN$15,IF($AO$4="B",$AN$16,IF($AO$4="C",$AN$17,IF($AO$4="D",$AN$18,IF($AO$4="E",$AN$19,0)))))</f>
        <v>1</v>
      </c>
    </row>
    <row r="20" spans="2:41" ht="14.1" customHeight="1" x14ac:dyDescent="0.25">
      <c r="B20" t="s">
        <v>4</v>
      </c>
      <c r="C20">
        <f>SUM(C15:C19)</f>
        <v>510</v>
      </c>
      <c r="N20" t="s">
        <v>4</v>
      </c>
      <c r="O20">
        <f>SUM(O15:O19)</f>
        <v>280</v>
      </c>
      <c r="AE20" t="s">
        <v>4</v>
      </c>
      <c r="AF20">
        <f>SUM(AF15:AF19)</f>
        <v>230</v>
      </c>
    </row>
    <row r="22" spans="2:41" ht="14.1" customHeight="1" x14ac:dyDescent="0.25">
      <c r="B22" s="1" t="s">
        <v>23</v>
      </c>
      <c r="N22" s="1" t="s">
        <v>23</v>
      </c>
      <c r="AE22" s="1" t="s">
        <v>23</v>
      </c>
    </row>
    <row r="24" spans="2:41" ht="14.1" customHeight="1" x14ac:dyDescent="0.25">
      <c r="B24" t="s">
        <v>0</v>
      </c>
      <c r="C24" s="4">
        <f>O24+AF24</f>
        <v>40</v>
      </c>
      <c r="D24" s="4"/>
      <c r="E24" s="4"/>
      <c r="F24" s="4"/>
      <c r="G24" s="4"/>
      <c r="H24" s="4"/>
      <c r="I24" s="4">
        <f>U24+AL24</f>
        <v>40</v>
      </c>
      <c r="K24" s="4">
        <f>(U24*W24+AL24*AN24)/(U24+AL24)</f>
        <v>1.25</v>
      </c>
      <c r="L24">
        <f>K24/IF($L$4="A",$K$24,IF($L$4="B",$K$25,IF($L$4="C",$K$26,IF($L$4="D",$K$27,IF($L$4="E",$K$28,0)))))</f>
        <v>1</v>
      </c>
      <c r="N24" t="s">
        <v>0</v>
      </c>
      <c r="O24" s="3">
        <v>20</v>
      </c>
      <c r="U24" s="3">
        <v>20</v>
      </c>
      <c r="W24" s="3">
        <v>1.2</v>
      </c>
      <c r="X24">
        <f>W24/IF($X$4="A",$W$24,IF($X$4="B",$W$25,IF($X$4="C",$W$26,IF($X$4="D",$W$27,IF($X$4="E",$W$28,0)))))</f>
        <v>1</v>
      </c>
      <c r="AE24" t="s">
        <v>0</v>
      </c>
      <c r="AF24" s="3">
        <v>20</v>
      </c>
      <c r="AL24" s="3">
        <v>20</v>
      </c>
      <c r="AN24" s="3">
        <v>1.3</v>
      </c>
      <c r="AO24">
        <f>AN24/IF($AO$4="A",$AN$24,IF($AO$4="B",$AN$25,IF($AO$4="C",$AN$26,IF($AO$4="D",$AN$27,IF($AO$4="E",$AN$28,0)))))</f>
        <v>1</v>
      </c>
    </row>
    <row r="25" spans="2:41" ht="14.1" customHeight="1" x14ac:dyDescent="0.25">
      <c r="B25" t="s">
        <v>2</v>
      </c>
      <c r="C25" s="4">
        <f t="shared" ref="C25:C28" si="6">O25+AF25</f>
        <v>190</v>
      </c>
      <c r="D25" s="4"/>
      <c r="E25" s="4"/>
      <c r="F25" s="4"/>
      <c r="G25" s="4"/>
      <c r="H25" s="4"/>
      <c r="I25" s="4">
        <f>U25+AL25</f>
        <v>105.125</v>
      </c>
      <c r="K25" s="4">
        <f t="shared" ref="K25:K28" si="7">(U25*W25+AL25*AN25)/(U25+AL25)</f>
        <v>2.3714625445897739</v>
      </c>
      <c r="L25">
        <f>K25/IF($L$4="A",$K$24,IF($L$4="B",$K$25,IF($L$4="C",$K$26,IF($L$4="D",$K$27,IF($L$4="E",$K$28,0)))))</f>
        <v>1.8971700356718191</v>
      </c>
      <c r="N25" t="s">
        <v>2</v>
      </c>
      <c r="O25" s="3">
        <v>100</v>
      </c>
      <c r="U25" s="3">
        <f>S3*O25*(U16/O16)</f>
        <v>55.125</v>
      </c>
      <c r="W25" s="3">
        <v>2.4</v>
      </c>
      <c r="X25">
        <f>W25/IF($X$4="A",$W$24,IF($X$4="B",$W$25,IF($X$4="C",$W$26,IF($X$4="D",$W$27,IF($X$4="E",$W$28,0)))))</f>
        <v>2</v>
      </c>
      <c r="AC25" s="12"/>
      <c r="AE25" t="s">
        <v>2</v>
      </c>
      <c r="AF25" s="3">
        <v>90</v>
      </c>
      <c r="AL25" s="3">
        <f>AL2*AF25*(AL16/AF16)</f>
        <v>50</v>
      </c>
      <c r="AN25" s="3">
        <v>2.34</v>
      </c>
      <c r="AO25">
        <f>AN25/IF($AO$4="A",$AN$24,IF($AO$4="B",$AN$25,IF($AO$4="C",$AN$26,IF($AO$4="D",$AN$27,IF($AO$4="E",$AN$28,0)))))</f>
        <v>1.7999999999999998</v>
      </c>
    </row>
    <row r="26" spans="2:41" ht="14.1" customHeight="1" x14ac:dyDescent="0.25">
      <c r="B26" t="s">
        <v>3</v>
      </c>
      <c r="C26" s="4">
        <f t="shared" si="6"/>
        <v>200</v>
      </c>
      <c r="D26" s="4"/>
      <c r="E26" s="4"/>
      <c r="F26" s="4"/>
      <c r="G26" s="4"/>
      <c r="H26" s="4"/>
      <c r="I26" s="4">
        <f t="shared" ref="I26:I27" si="8">U26+AL26</f>
        <v>103.04500000000002</v>
      </c>
      <c r="K26" s="4">
        <f t="shared" si="7"/>
        <v>2.4681799213935656</v>
      </c>
      <c r="L26">
        <f>K26/IF($L$4="A",$K$24,IF($L$4="B",$K$25,IF($L$4="C",$K$26,IF($L$4="D",$K$27,IF($L$4="E",$K$28,0)))))</f>
        <v>1.9745439371148525</v>
      </c>
      <c r="N26" t="s">
        <v>3</v>
      </c>
      <c r="O26" s="3">
        <v>120</v>
      </c>
      <c r="U26" s="3">
        <f>U3*O26*(U17/O17)</f>
        <v>50</v>
      </c>
      <c r="W26" s="3">
        <v>2.88</v>
      </c>
      <c r="X26">
        <f>W26/IF($X$4="A",$W$24,IF($X$4="B",$W$25,IF($X$4="C",$W$26,IF($X$4="D",$W$27,IF($X$4="E",$W$28,0)))))</f>
        <v>2.4</v>
      </c>
      <c r="AA26" s="12"/>
      <c r="AE26" t="s">
        <v>3</v>
      </c>
      <c r="AF26" s="3">
        <v>80</v>
      </c>
      <c r="AL26" s="3">
        <f>AJ3*AF26*(AL17/AF17)</f>
        <v>53.045000000000009</v>
      </c>
      <c r="AN26" s="3">
        <v>2.08</v>
      </c>
      <c r="AO26">
        <f>AN26/IF($AO$4="A",$AN$24,IF($AO$4="B",$AN$25,IF($AO$4="C",$AN$26,IF($AO$4="D",$AN$27,IF($AO$4="E",$AN$28,0)))))</f>
        <v>1.6</v>
      </c>
    </row>
    <row r="27" spans="2:41" ht="14.1" customHeight="1" x14ac:dyDescent="0.25">
      <c r="B27" t="s">
        <v>21</v>
      </c>
      <c r="C27" s="4">
        <f t="shared" si="6"/>
        <v>40</v>
      </c>
      <c r="D27" s="4"/>
      <c r="E27" s="4"/>
      <c r="F27" s="4"/>
      <c r="G27" s="4"/>
      <c r="H27" s="4"/>
      <c r="I27" s="4">
        <f t="shared" si="8"/>
        <v>40</v>
      </c>
      <c r="K27" s="4">
        <f t="shared" si="7"/>
        <v>1.25</v>
      </c>
      <c r="L27">
        <f>K27/IF($L$4="A",$K$24,IF($L$4="B",$K$25,IF($L$4="C",$K$26,IF($L$4="D",$K$27,IF($L$4="E",$K$28,0)))))</f>
        <v>1</v>
      </c>
      <c r="N27" t="s">
        <v>21</v>
      </c>
      <c r="O27" s="3">
        <v>20</v>
      </c>
      <c r="U27" s="3">
        <v>20</v>
      </c>
      <c r="W27" s="3">
        <v>1.2</v>
      </c>
      <c r="X27">
        <f>W27/IF($X$4="A",$W$24,IF($X$4="B",$W$25,IF($X$4="C",$W$26,IF($X$4="D",$W$27,IF($X$4="E",$W$28,0)))))</f>
        <v>1</v>
      </c>
      <c r="AE27" t="s">
        <v>21</v>
      </c>
      <c r="AF27" s="3">
        <v>20</v>
      </c>
      <c r="AL27" s="3">
        <v>20</v>
      </c>
      <c r="AN27" s="3">
        <v>1.3</v>
      </c>
      <c r="AO27">
        <f>AN27/IF($AO$4="A",$AN$24,IF($AO$4="B",$AN$25,IF($AO$4="C",$AN$26,IF($AO$4="D",$AN$27,IF($AO$4="E",$AN$28,0)))))</f>
        <v>1</v>
      </c>
    </row>
    <row r="28" spans="2:41" ht="14.1" customHeight="1" x14ac:dyDescent="0.25">
      <c r="B28" t="s">
        <v>22</v>
      </c>
      <c r="C28" s="4">
        <f t="shared" si="6"/>
        <v>40</v>
      </c>
      <c r="D28" s="4"/>
      <c r="E28" s="4"/>
      <c r="F28" s="4"/>
      <c r="G28" s="4"/>
      <c r="H28" s="4"/>
      <c r="I28" s="4">
        <f>U28+AL28</f>
        <v>40</v>
      </c>
      <c r="K28" s="4">
        <f t="shared" si="7"/>
        <v>1.25</v>
      </c>
      <c r="L28">
        <f>K28/IF($L$4="A",$K$24,IF($L$4="B",$K$25,IF($L$4="C",$K$26,IF($L$4="D",$K$27,IF($L$4="E",$K$28,0)))))</f>
        <v>1</v>
      </c>
      <c r="N28" t="s">
        <v>22</v>
      </c>
      <c r="O28" s="3">
        <v>20</v>
      </c>
      <c r="U28" s="3">
        <v>20</v>
      </c>
      <c r="W28" s="3">
        <v>1.2</v>
      </c>
      <c r="X28">
        <f>W28/IF($X$4="A",$W$24,IF($X$4="B",$W$25,IF($X$4="C",$W$26,IF($X$4="D",$W$27,IF($X$4="E",$W$28,0)))))</f>
        <v>1</v>
      </c>
      <c r="AE28" t="s">
        <v>22</v>
      </c>
      <c r="AF28" s="3">
        <v>20</v>
      </c>
      <c r="AL28" s="3">
        <v>20</v>
      </c>
      <c r="AN28" s="3">
        <v>1.3</v>
      </c>
      <c r="AO28">
        <f>AN28/IF($AO$4="A",$AN$24,IF($AO$4="B",$AN$25,IF($AO$4="C",$AN$26,IF($AO$4="D",$AN$27,IF($AO$4="E",$AN$28,0)))))</f>
        <v>1</v>
      </c>
    </row>
    <row r="29" spans="2:41" ht="14.1" customHeight="1" x14ac:dyDescent="0.25">
      <c r="B29" t="s">
        <v>4</v>
      </c>
      <c r="C29">
        <f>SUM(C24:C28)</f>
        <v>510</v>
      </c>
      <c r="N29" t="s">
        <v>4</v>
      </c>
      <c r="O29">
        <f>SUM(O24:O28)</f>
        <v>280</v>
      </c>
      <c r="AE29" t="s">
        <v>4</v>
      </c>
      <c r="AF29">
        <f>SUM(AF24:AF28)</f>
        <v>230</v>
      </c>
    </row>
    <row r="30" spans="2:41" ht="14.1" customHeight="1" x14ac:dyDescent="0.25">
      <c r="AB30" s="10"/>
    </row>
    <row r="31" spans="2:41" ht="14.1" customHeight="1" x14ac:dyDescent="0.25">
      <c r="B31" s="1" t="s">
        <v>29</v>
      </c>
      <c r="N31" s="1" t="s">
        <v>29</v>
      </c>
      <c r="Z31" s="6" t="s">
        <v>37</v>
      </c>
      <c r="AA31" s="6"/>
      <c r="AB31" s="6"/>
      <c r="AE31" s="1" t="s">
        <v>29</v>
      </c>
    </row>
    <row r="32" spans="2:41" ht="14.1" customHeight="1" x14ac:dyDescent="0.25">
      <c r="B32" s="5" t="s">
        <v>5</v>
      </c>
      <c r="N32" s="5" t="s">
        <v>5</v>
      </c>
      <c r="Z32" s="6"/>
      <c r="AA32" s="6"/>
      <c r="AB32" s="6"/>
      <c r="AE32" s="5" t="s">
        <v>5</v>
      </c>
    </row>
    <row r="33" spans="2:41" ht="14.1" customHeight="1" x14ac:dyDescent="0.25">
      <c r="B33" s="5" t="s">
        <v>0</v>
      </c>
      <c r="D33">
        <v>1</v>
      </c>
      <c r="E33">
        <v>0</v>
      </c>
      <c r="F33">
        <v>0</v>
      </c>
      <c r="G33">
        <v>0</v>
      </c>
      <c r="H33">
        <v>0</v>
      </c>
      <c r="L33">
        <f>J58/K58</f>
        <v>1.9607843137254902E-3</v>
      </c>
      <c r="N33" s="5" t="s">
        <v>0</v>
      </c>
      <c r="P33">
        <v>1</v>
      </c>
      <c r="Q33">
        <v>0</v>
      </c>
      <c r="R33">
        <v>0</v>
      </c>
      <c r="S33">
        <v>0</v>
      </c>
      <c r="T33">
        <v>0</v>
      </c>
      <c r="X33">
        <f>V58/W58</f>
        <v>3.5714285714285713E-3</v>
      </c>
      <c r="Z33" s="6"/>
      <c r="AA33" s="6" t="s">
        <v>32</v>
      </c>
      <c r="AB33" s="6" t="s">
        <v>33</v>
      </c>
      <c r="AE33" s="5" t="s">
        <v>0</v>
      </c>
      <c r="AG33">
        <v>1</v>
      </c>
      <c r="AH33">
        <v>0</v>
      </c>
      <c r="AI33">
        <v>0</v>
      </c>
      <c r="AJ33">
        <v>0</v>
      </c>
      <c r="AK33">
        <v>0</v>
      </c>
      <c r="AO33">
        <f>AM58/AN58</f>
        <v>4.3478260869565218E-3</v>
      </c>
    </row>
    <row r="34" spans="2:41" ht="14.1" customHeight="1" x14ac:dyDescent="0.25">
      <c r="B34" s="5" t="s">
        <v>2</v>
      </c>
      <c r="D34">
        <v>0</v>
      </c>
      <c r="E34">
        <v>1</v>
      </c>
      <c r="F34">
        <v>0</v>
      </c>
      <c r="G34">
        <v>0</v>
      </c>
      <c r="H34">
        <v>0</v>
      </c>
      <c r="L34">
        <f>J59/K59</f>
        <v>3.7254901960784314E-3</v>
      </c>
      <c r="N34" s="5" t="s">
        <v>2</v>
      </c>
      <c r="P34">
        <v>0</v>
      </c>
      <c r="Q34">
        <v>1</v>
      </c>
      <c r="R34">
        <v>0</v>
      </c>
      <c r="S34">
        <v>0</v>
      </c>
      <c r="T34">
        <v>0</v>
      </c>
      <c r="X34">
        <f>V59/W59</f>
        <v>7.1428571428571426E-3</v>
      </c>
      <c r="Z34" s="6" t="s">
        <v>26</v>
      </c>
      <c r="AA34" s="6"/>
      <c r="AB34" s="6"/>
      <c r="AE34" s="5" t="s">
        <v>2</v>
      </c>
      <c r="AG34">
        <v>0</v>
      </c>
      <c r="AH34">
        <v>1</v>
      </c>
      <c r="AI34">
        <v>0</v>
      </c>
      <c r="AJ34">
        <v>0</v>
      </c>
      <c r="AK34">
        <v>0</v>
      </c>
      <c r="AO34">
        <f>AM59/AN59</f>
        <v>7.8260869565217397E-3</v>
      </c>
    </row>
    <row r="35" spans="2:41" ht="14.1" customHeight="1" x14ac:dyDescent="0.25">
      <c r="B35" s="5" t="s">
        <v>3</v>
      </c>
      <c r="D35">
        <v>0</v>
      </c>
      <c r="E35">
        <v>0</v>
      </c>
      <c r="F35">
        <v>1</v>
      </c>
      <c r="G35">
        <v>0</v>
      </c>
      <c r="H35">
        <v>0</v>
      </c>
      <c r="L35">
        <f>J60/K60</f>
        <v>3.9215686274509803E-3</v>
      </c>
      <c r="N35" s="5" t="s">
        <v>3</v>
      </c>
      <c r="P35">
        <v>0</v>
      </c>
      <c r="Q35">
        <v>0</v>
      </c>
      <c r="R35">
        <v>1</v>
      </c>
      <c r="S35">
        <v>0</v>
      </c>
      <c r="T35">
        <v>0</v>
      </c>
      <c r="X35">
        <f>V60/W60</f>
        <v>8.5714285714285719E-3</v>
      </c>
      <c r="Z35" s="6">
        <v>1</v>
      </c>
      <c r="AA35" s="6">
        <f>U7/O7</f>
        <v>0.5</v>
      </c>
      <c r="AB35" s="6">
        <f>AL7/AF7</f>
        <v>0.55555555555555558</v>
      </c>
      <c r="AE35" s="5" t="s">
        <v>3</v>
      </c>
      <c r="AG35">
        <v>0</v>
      </c>
      <c r="AH35">
        <v>0</v>
      </c>
      <c r="AI35">
        <v>1</v>
      </c>
      <c r="AJ35">
        <v>0</v>
      </c>
      <c r="AK35">
        <v>0</v>
      </c>
      <c r="AO35">
        <f>AM60/AN60</f>
        <v>6.956521739130435E-3</v>
      </c>
    </row>
    <row r="36" spans="2:41" ht="14.1" customHeight="1" x14ac:dyDescent="0.25">
      <c r="B36" s="5" t="s">
        <v>21</v>
      </c>
      <c r="D36">
        <v>0</v>
      </c>
      <c r="E36">
        <v>0</v>
      </c>
      <c r="F36">
        <v>0</v>
      </c>
      <c r="G36">
        <v>1</v>
      </c>
      <c r="H36">
        <v>0</v>
      </c>
      <c r="L36">
        <f>J61/K61</f>
        <v>1.9607843137254902E-3</v>
      </c>
      <c r="N36" s="5" t="s">
        <v>21</v>
      </c>
      <c r="P36">
        <v>0</v>
      </c>
      <c r="Q36">
        <v>0</v>
      </c>
      <c r="R36">
        <v>0</v>
      </c>
      <c r="S36">
        <v>1</v>
      </c>
      <c r="T36">
        <v>0</v>
      </c>
      <c r="X36">
        <f>V61/W61</f>
        <v>3.5714285714285713E-3</v>
      </c>
      <c r="Z36" s="6">
        <v>2</v>
      </c>
      <c r="AA36" s="6">
        <f>U16/O16</f>
        <v>0.52500000000000002</v>
      </c>
      <c r="AB36" s="6">
        <f>AL16/AF16</f>
        <v>0.55555555555555558</v>
      </c>
      <c r="AE36" s="5" t="s">
        <v>21</v>
      </c>
      <c r="AG36">
        <v>0</v>
      </c>
      <c r="AH36">
        <v>0</v>
      </c>
      <c r="AI36">
        <v>0</v>
      </c>
      <c r="AJ36">
        <v>1</v>
      </c>
      <c r="AK36">
        <v>0</v>
      </c>
      <c r="AO36">
        <f>AM61/AN61</f>
        <v>4.3478260869565218E-3</v>
      </c>
    </row>
    <row r="37" spans="2:41" ht="14.1" customHeight="1" x14ac:dyDescent="0.25">
      <c r="B37" s="5" t="s">
        <v>22</v>
      </c>
      <c r="D37">
        <v>0</v>
      </c>
      <c r="E37">
        <v>0</v>
      </c>
      <c r="F37">
        <v>0</v>
      </c>
      <c r="G37">
        <v>0</v>
      </c>
      <c r="H37">
        <v>1</v>
      </c>
      <c r="L37">
        <f>J62/K62</f>
        <v>1.9607843137254902E-3</v>
      </c>
      <c r="N37" s="5" t="s">
        <v>22</v>
      </c>
      <c r="P37">
        <v>0</v>
      </c>
      <c r="Q37">
        <v>0</v>
      </c>
      <c r="R37">
        <v>0</v>
      </c>
      <c r="S37">
        <v>0</v>
      </c>
      <c r="T37">
        <v>1</v>
      </c>
      <c r="X37">
        <f>V62/W62</f>
        <v>3.5714285714285713E-3</v>
      </c>
      <c r="Z37" s="6">
        <v>3</v>
      </c>
      <c r="AA37" s="6">
        <f>U25/O25</f>
        <v>0.55125000000000002</v>
      </c>
      <c r="AB37" s="6">
        <f>AL25/AF25</f>
        <v>0.55555555555555558</v>
      </c>
      <c r="AE37" s="5" t="s">
        <v>22</v>
      </c>
      <c r="AG37">
        <v>0</v>
      </c>
      <c r="AH37">
        <v>0</v>
      </c>
      <c r="AI37">
        <v>0</v>
      </c>
      <c r="AJ37">
        <v>0</v>
      </c>
      <c r="AK37">
        <v>1</v>
      </c>
      <c r="AO37">
        <f>AM62/AN62</f>
        <v>4.3478260869565218E-3</v>
      </c>
    </row>
    <row r="38" spans="2:41" ht="14.1" customHeight="1" x14ac:dyDescent="0.25">
      <c r="B38" s="5" t="s">
        <v>6</v>
      </c>
      <c r="N38" s="5" t="s">
        <v>6</v>
      </c>
      <c r="AA38" s="10"/>
      <c r="AE38" s="5" t="s">
        <v>6</v>
      </c>
    </row>
    <row r="39" spans="2:41" ht="14.1" customHeight="1" x14ac:dyDescent="0.25">
      <c r="B39" s="5" t="s">
        <v>0</v>
      </c>
      <c r="D39">
        <v>1</v>
      </c>
      <c r="E39">
        <v>0</v>
      </c>
      <c r="F39">
        <v>0</v>
      </c>
      <c r="G39">
        <v>0</v>
      </c>
      <c r="H39">
        <v>0</v>
      </c>
      <c r="K39">
        <f>E65/F65</f>
        <v>1.9607843137254902E-3</v>
      </c>
      <c r="L39">
        <f>J65/K65</f>
        <v>1.9607843137254902E-3</v>
      </c>
      <c r="N39" s="5" t="s">
        <v>0</v>
      </c>
      <c r="P39">
        <v>1</v>
      </c>
      <c r="Q39">
        <v>0</v>
      </c>
      <c r="R39">
        <v>0</v>
      </c>
      <c r="S39">
        <v>0</v>
      </c>
      <c r="T39">
        <v>0</v>
      </c>
      <c r="W39">
        <f>Q65/R65</f>
        <v>3.5714285714285713E-3</v>
      </c>
      <c r="X39">
        <f>V65/W65</f>
        <v>3.5714285714285713E-3</v>
      </c>
      <c r="AA39" s="10"/>
      <c r="AE39" s="5" t="s">
        <v>0</v>
      </c>
      <c r="AG39">
        <v>1</v>
      </c>
      <c r="AH39">
        <v>0</v>
      </c>
      <c r="AI39">
        <v>0</v>
      </c>
      <c r="AJ39">
        <v>0</v>
      </c>
      <c r="AK39">
        <v>0</v>
      </c>
      <c r="AN39">
        <f>AH65/AI65</f>
        <v>4.3478260869565218E-3</v>
      </c>
      <c r="AO39">
        <f>AM65/AN65</f>
        <v>4.3478260869565218E-3</v>
      </c>
    </row>
    <row r="40" spans="2:41" ht="14.1" customHeight="1" x14ac:dyDescent="0.25">
      <c r="B40" s="5" t="s">
        <v>2</v>
      </c>
      <c r="D40">
        <v>0</v>
      </c>
      <c r="E40">
        <v>1</v>
      </c>
      <c r="F40">
        <v>0</v>
      </c>
      <c r="G40">
        <v>0</v>
      </c>
      <c r="H40">
        <v>0</v>
      </c>
      <c r="K40">
        <f>E66/F66</f>
        <v>3.6346245815399329E-3</v>
      </c>
      <c r="L40">
        <f>J66/K66</f>
        <v>3.6346245815399329E-3</v>
      </c>
      <c r="N40" s="5" t="s">
        <v>2</v>
      </c>
      <c r="P40">
        <v>0</v>
      </c>
      <c r="Q40">
        <v>1</v>
      </c>
      <c r="R40">
        <v>0</v>
      </c>
      <c r="S40">
        <v>0</v>
      </c>
      <c r="T40">
        <v>0</v>
      </c>
      <c r="W40">
        <f>Q66/R66</f>
        <v>6.8027210884353739E-3</v>
      </c>
      <c r="X40">
        <f>V66/W66</f>
        <v>6.8027210884353739E-3</v>
      </c>
      <c r="AE40" s="5" t="s">
        <v>2</v>
      </c>
      <c r="AG40">
        <v>0</v>
      </c>
      <c r="AH40">
        <v>1</v>
      </c>
      <c r="AI40">
        <v>0</v>
      </c>
      <c r="AJ40">
        <v>0</v>
      </c>
      <c r="AK40">
        <v>0</v>
      </c>
      <c r="AN40">
        <f>AH66/AI66</f>
        <v>7.8260869565217397E-3</v>
      </c>
      <c r="AO40">
        <f>AM66/AN66</f>
        <v>7.8260869565217397E-3</v>
      </c>
    </row>
    <row r="41" spans="2:41" ht="14.1" customHeight="1" x14ac:dyDescent="0.25">
      <c r="B41" s="5" t="s">
        <v>3</v>
      </c>
      <c r="D41">
        <v>0</v>
      </c>
      <c r="E41">
        <v>0</v>
      </c>
      <c r="F41">
        <v>1</v>
      </c>
      <c r="G41">
        <v>0</v>
      </c>
      <c r="H41">
        <v>0</v>
      </c>
      <c r="K41">
        <f>E67/F67</f>
        <v>3.8636144112817535E-3</v>
      </c>
      <c r="L41">
        <f>J67/K67</f>
        <v>3.8636144112817535E-3</v>
      </c>
      <c r="N41" s="5" t="s">
        <v>3</v>
      </c>
      <c r="P41">
        <v>0</v>
      </c>
      <c r="Q41">
        <v>0</v>
      </c>
      <c r="R41">
        <v>1</v>
      </c>
      <c r="S41">
        <v>0</v>
      </c>
      <c r="T41">
        <v>0</v>
      </c>
      <c r="W41">
        <f>Q67/R67</f>
        <v>8.5714285714285701E-3</v>
      </c>
      <c r="X41">
        <f>V67/W67</f>
        <v>8.5714285714285701E-3</v>
      </c>
      <c r="AE41" s="5" t="s">
        <v>3</v>
      </c>
      <c r="AG41">
        <v>0</v>
      </c>
      <c r="AH41">
        <v>0</v>
      </c>
      <c r="AI41">
        <v>1</v>
      </c>
      <c r="AJ41">
        <v>0</v>
      </c>
      <c r="AK41">
        <v>0</v>
      </c>
      <c r="AN41">
        <f>AH67/AI67</f>
        <v>6.7539046010975093E-3</v>
      </c>
      <c r="AO41">
        <f>AM67/AN67</f>
        <v>6.7539046010975093E-3</v>
      </c>
    </row>
    <row r="42" spans="2:41" ht="14.1" customHeight="1" x14ac:dyDescent="0.25">
      <c r="B42" s="5" t="s">
        <v>21</v>
      </c>
      <c r="D42">
        <v>0</v>
      </c>
      <c r="E42">
        <v>0</v>
      </c>
      <c r="F42">
        <v>0</v>
      </c>
      <c r="G42">
        <v>1</v>
      </c>
      <c r="H42">
        <v>0</v>
      </c>
      <c r="K42">
        <f>E68/F68</f>
        <v>1.9607843137254902E-3</v>
      </c>
      <c r="L42">
        <f>J68/K68</f>
        <v>1.9607843137254902E-3</v>
      </c>
      <c r="N42" s="5" t="s">
        <v>21</v>
      </c>
      <c r="P42">
        <v>0</v>
      </c>
      <c r="Q42">
        <v>0</v>
      </c>
      <c r="R42">
        <v>0</v>
      </c>
      <c r="S42">
        <v>1</v>
      </c>
      <c r="T42">
        <v>0</v>
      </c>
      <c r="W42">
        <f>Q68/R68</f>
        <v>3.5714285714285713E-3</v>
      </c>
      <c r="X42">
        <f>V68/W68</f>
        <v>3.5714285714285713E-3</v>
      </c>
      <c r="AE42" s="5" t="s">
        <v>21</v>
      </c>
      <c r="AG42">
        <v>0</v>
      </c>
      <c r="AH42">
        <v>0</v>
      </c>
      <c r="AI42">
        <v>0</v>
      </c>
      <c r="AJ42">
        <v>1</v>
      </c>
      <c r="AK42">
        <v>0</v>
      </c>
      <c r="AN42">
        <f>AH68/AI68</f>
        <v>4.3478260869565218E-3</v>
      </c>
      <c r="AO42">
        <f>AM68/AN68</f>
        <v>4.3478260869565218E-3</v>
      </c>
    </row>
    <row r="43" spans="2:41" ht="14.1" customHeight="1" x14ac:dyDescent="0.25">
      <c r="B43" s="5" t="s">
        <v>22</v>
      </c>
      <c r="D43">
        <v>0</v>
      </c>
      <c r="E43">
        <v>0</v>
      </c>
      <c r="F43">
        <v>0</v>
      </c>
      <c r="G43">
        <v>0</v>
      </c>
      <c r="H43">
        <v>1</v>
      </c>
      <c r="K43">
        <f>E69/F69</f>
        <v>1.9607843137254902E-3</v>
      </c>
      <c r="L43">
        <f>J69/K69</f>
        <v>1.9607843137254902E-3</v>
      </c>
      <c r="N43" s="5" t="s">
        <v>22</v>
      </c>
      <c r="P43">
        <v>0</v>
      </c>
      <c r="Q43">
        <v>0</v>
      </c>
      <c r="R43">
        <v>0</v>
      </c>
      <c r="S43">
        <v>0</v>
      </c>
      <c r="T43">
        <v>1</v>
      </c>
      <c r="W43">
        <f>Q69/R69</f>
        <v>3.5714285714285713E-3</v>
      </c>
      <c r="X43">
        <f>V69/W69</f>
        <v>3.5714285714285713E-3</v>
      </c>
      <c r="AE43" s="5" t="s">
        <v>22</v>
      </c>
      <c r="AG43">
        <v>0</v>
      </c>
      <c r="AH43">
        <v>0</v>
      </c>
      <c r="AI43">
        <v>0</v>
      </c>
      <c r="AJ43">
        <v>0</v>
      </c>
      <c r="AK43">
        <v>1</v>
      </c>
      <c r="AN43">
        <f>AH69/AI69</f>
        <v>4.3478260869565218E-3</v>
      </c>
      <c r="AO43">
        <f>AM69/AN69</f>
        <v>4.3478260869565218E-3</v>
      </c>
    </row>
    <row r="44" spans="2:41" ht="14.1" customHeight="1" x14ac:dyDescent="0.25">
      <c r="B44" s="5" t="s">
        <v>23</v>
      </c>
      <c r="N44" s="5" t="s">
        <v>23</v>
      </c>
      <c r="AE44" s="5" t="s">
        <v>23</v>
      </c>
    </row>
    <row r="45" spans="2:41" ht="14.1" customHeight="1" x14ac:dyDescent="0.25">
      <c r="B45" s="5" t="s">
        <v>0</v>
      </c>
      <c r="D45">
        <v>1</v>
      </c>
      <c r="E45">
        <v>0</v>
      </c>
      <c r="F45">
        <v>0</v>
      </c>
      <c r="G45">
        <v>0</v>
      </c>
      <c r="H45">
        <v>0</v>
      </c>
      <c r="K45">
        <f>E72/F72</f>
        <v>1.9607843137254906E-3</v>
      </c>
      <c r="N45" s="5" t="s">
        <v>0</v>
      </c>
      <c r="P45">
        <v>1</v>
      </c>
      <c r="Q45">
        <v>0</v>
      </c>
      <c r="R45">
        <v>0</v>
      </c>
      <c r="S45">
        <v>0</v>
      </c>
      <c r="T45">
        <v>0</v>
      </c>
      <c r="W45">
        <f>Q72/R72</f>
        <v>3.5714285714285713E-3</v>
      </c>
      <c r="AE45" s="5" t="s">
        <v>0</v>
      </c>
      <c r="AG45">
        <v>1</v>
      </c>
      <c r="AH45">
        <v>0</v>
      </c>
      <c r="AI45">
        <v>0</v>
      </c>
      <c r="AJ45">
        <v>0</v>
      </c>
      <c r="AK45">
        <v>0</v>
      </c>
      <c r="AN45">
        <f>AH72/AI72</f>
        <v>4.3478260869565218E-3</v>
      </c>
    </row>
    <row r="46" spans="2:41" ht="14.1" customHeight="1" x14ac:dyDescent="0.25">
      <c r="B46" s="5" t="s">
        <v>2</v>
      </c>
      <c r="D46">
        <v>0</v>
      </c>
      <c r="E46">
        <v>1</v>
      </c>
      <c r="F46">
        <v>0</v>
      </c>
      <c r="G46">
        <v>0</v>
      </c>
      <c r="H46">
        <v>0</v>
      </c>
      <c r="K46">
        <f>E73/F73</f>
        <v>3.5438670117274029E-3</v>
      </c>
      <c r="N46" s="5" t="s">
        <v>2</v>
      </c>
      <c r="P46">
        <v>0</v>
      </c>
      <c r="Q46">
        <v>1</v>
      </c>
      <c r="R46">
        <v>0</v>
      </c>
      <c r="S46">
        <v>0</v>
      </c>
      <c r="T46">
        <v>0</v>
      </c>
      <c r="W46">
        <f>Q73/R73</f>
        <v>6.4787819889860704E-3</v>
      </c>
      <c r="AE46" s="5" t="s">
        <v>2</v>
      </c>
      <c r="AG46">
        <v>0</v>
      </c>
      <c r="AH46">
        <v>1</v>
      </c>
      <c r="AI46">
        <v>0</v>
      </c>
      <c r="AJ46">
        <v>0</v>
      </c>
      <c r="AK46">
        <v>0</v>
      </c>
      <c r="AN46">
        <f>AH73/AI73</f>
        <v>7.8260869565217397E-3</v>
      </c>
    </row>
    <row r="47" spans="2:41" ht="14.1" customHeight="1" x14ac:dyDescent="0.25">
      <c r="B47" s="5" t="s">
        <v>3</v>
      </c>
      <c r="D47">
        <v>0</v>
      </c>
      <c r="E47">
        <v>0</v>
      </c>
      <c r="F47">
        <v>1</v>
      </c>
      <c r="G47">
        <v>0</v>
      </c>
      <c r="H47">
        <v>0</v>
      </c>
      <c r="K47">
        <f>E74/F74</f>
        <v>3.8056855038584893E-3</v>
      </c>
      <c r="N47" s="5" t="s">
        <v>3</v>
      </c>
      <c r="P47">
        <v>0</v>
      </c>
      <c r="Q47">
        <v>0</v>
      </c>
      <c r="R47">
        <v>1</v>
      </c>
      <c r="S47">
        <v>0</v>
      </c>
      <c r="T47">
        <v>0</v>
      </c>
      <c r="W47">
        <f>Q74/R74</f>
        <v>8.5714285714285701E-3</v>
      </c>
      <c r="AE47" s="5" t="s">
        <v>3</v>
      </c>
      <c r="AG47">
        <v>0</v>
      </c>
      <c r="AH47">
        <v>0</v>
      </c>
      <c r="AI47">
        <v>1</v>
      </c>
      <c r="AJ47">
        <v>0</v>
      </c>
      <c r="AK47">
        <v>0</v>
      </c>
      <c r="AN47">
        <f>AH74/AI74</f>
        <v>6.557188933104377E-3</v>
      </c>
    </row>
    <row r="48" spans="2:41" ht="14.1" customHeight="1" x14ac:dyDescent="0.25">
      <c r="B48" s="5" t="s">
        <v>21</v>
      </c>
      <c r="D48">
        <v>0</v>
      </c>
      <c r="E48">
        <v>0</v>
      </c>
      <c r="F48">
        <v>0</v>
      </c>
      <c r="G48">
        <v>1</v>
      </c>
      <c r="H48">
        <v>0</v>
      </c>
      <c r="K48">
        <f>E75/F75</f>
        <v>1.9607843137254906E-3</v>
      </c>
      <c r="N48" s="5" t="s">
        <v>21</v>
      </c>
      <c r="P48">
        <v>0</v>
      </c>
      <c r="Q48">
        <v>0</v>
      </c>
      <c r="R48">
        <v>0</v>
      </c>
      <c r="S48">
        <v>1</v>
      </c>
      <c r="T48">
        <v>0</v>
      </c>
      <c r="W48">
        <f>Q75/R75</f>
        <v>3.5714285714285713E-3</v>
      </c>
      <c r="AE48" s="5" t="s">
        <v>21</v>
      </c>
      <c r="AG48">
        <v>0</v>
      </c>
      <c r="AH48">
        <v>0</v>
      </c>
      <c r="AI48">
        <v>0</v>
      </c>
      <c r="AJ48">
        <v>1</v>
      </c>
      <c r="AK48">
        <v>0</v>
      </c>
      <c r="AN48">
        <f>AH75/AI75</f>
        <v>4.3478260869565218E-3</v>
      </c>
    </row>
    <row r="49" spans="2:40" ht="14.1" customHeight="1" x14ac:dyDescent="0.25">
      <c r="B49" s="5" t="s">
        <v>22</v>
      </c>
      <c r="D49">
        <v>0</v>
      </c>
      <c r="E49">
        <v>0</v>
      </c>
      <c r="F49">
        <v>0</v>
      </c>
      <c r="G49">
        <v>0</v>
      </c>
      <c r="H49">
        <v>1</v>
      </c>
      <c r="K49">
        <f>E76/F76</f>
        <v>1.9607843137254906E-3</v>
      </c>
      <c r="N49" s="5" t="s">
        <v>22</v>
      </c>
      <c r="P49">
        <v>0</v>
      </c>
      <c r="Q49">
        <v>0</v>
      </c>
      <c r="R49">
        <v>0</v>
      </c>
      <c r="S49">
        <v>0</v>
      </c>
      <c r="T49">
        <v>1</v>
      </c>
      <c r="W49">
        <f>Q76/R76</f>
        <v>3.5714285714285713E-3</v>
      </c>
      <c r="AE49" s="5" t="s">
        <v>22</v>
      </c>
      <c r="AG49">
        <v>0</v>
      </c>
      <c r="AH49">
        <v>0</v>
      </c>
      <c r="AI49">
        <v>0</v>
      </c>
      <c r="AJ49">
        <v>0</v>
      </c>
      <c r="AK49">
        <v>1</v>
      </c>
      <c r="AN49">
        <f>AH76/AI76</f>
        <v>4.3478260869565218E-3</v>
      </c>
    </row>
    <row r="50" spans="2:40" ht="14.1" customHeight="1" x14ac:dyDescent="0.25">
      <c r="B50" s="5"/>
      <c r="N50" s="5"/>
      <c r="AE50" s="5"/>
    </row>
    <row r="51" spans="2:40" ht="14.1" customHeight="1" x14ac:dyDescent="0.25">
      <c r="B51" s="5"/>
      <c r="N51" s="5"/>
      <c r="AE51" s="5"/>
    </row>
    <row r="52" spans="2:40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F52" s="1" t="s">
        <v>24</v>
      </c>
      <c r="AK52" s="1" t="s">
        <v>25</v>
      </c>
    </row>
    <row r="53" spans="2:40" ht="14.1" customHeight="1" x14ac:dyDescent="0.25">
      <c r="B53" s="5"/>
      <c r="E53" t="s">
        <v>9</v>
      </c>
      <c r="F53" t="s">
        <v>9</v>
      </c>
      <c r="J53" t="s">
        <v>9</v>
      </c>
      <c r="K53" t="s">
        <v>9</v>
      </c>
      <c r="M53" s="2"/>
      <c r="Q53" t="s">
        <v>9</v>
      </c>
      <c r="R53" t="s">
        <v>9</v>
      </c>
      <c r="V53" t="s">
        <v>9</v>
      </c>
      <c r="W53" t="s">
        <v>9</v>
      </c>
      <c r="AH53" t="s">
        <v>9</v>
      </c>
      <c r="AI53" t="s">
        <v>9</v>
      </c>
      <c r="AM53" t="s">
        <v>9</v>
      </c>
      <c r="AN53" t="s">
        <v>9</v>
      </c>
    </row>
    <row r="54" spans="2:40" ht="14.1" customHeight="1" x14ac:dyDescent="0.25">
      <c r="B54" s="1"/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F54" t="s">
        <v>7</v>
      </c>
      <c r="AG54" t="s">
        <v>7</v>
      </c>
      <c r="AH54" t="s">
        <v>16</v>
      </c>
      <c r="AI54" t="s">
        <v>7</v>
      </c>
      <c r="AK54" t="s">
        <v>7</v>
      </c>
      <c r="AL54" t="s">
        <v>7</v>
      </c>
      <c r="AM54" t="s">
        <v>16</v>
      </c>
      <c r="AN54" t="s">
        <v>7</v>
      </c>
    </row>
    <row r="55" spans="2:40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F55" t="s">
        <v>14</v>
      </c>
      <c r="AG55" t="s">
        <v>15</v>
      </c>
      <c r="AH55" t="s">
        <v>17</v>
      </c>
      <c r="AI55" t="s">
        <v>15</v>
      </c>
      <c r="AK55" t="s">
        <v>14</v>
      </c>
      <c r="AL55" t="s">
        <v>15</v>
      </c>
      <c r="AM55" t="s">
        <v>17</v>
      </c>
      <c r="AN55" t="s">
        <v>15</v>
      </c>
    </row>
    <row r="56" spans="2:40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A</v>
      </c>
      <c r="P56" t="s">
        <v>10</v>
      </c>
      <c r="Q56" t="s">
        <v>18</v>
      </c>
      <c r="R56" t="s">
        <v>10</v>
      </c>
      <c r="T56" t="str">
        <f xml:space="preserve"> X4</f>
        <v>A</v>
      </c>
      <c r="U56" t="s">
        <v>10</v>
      </c>
      <c r="V56" t="s">
        <v>18</v>
      </c>
      <c r="W56" t="s">
        <v>10</v>
      </c>
      <c r="AF56" t="str">
        <f xml:space="preserve"> AO4</f>
        <v>A</v>
      </c>
      <c r="AG56" t="s">
        <v>10</v>
      </c>
      <c r="AH56" t="s">
        <v>18</v>
      </c>
      <c r="AI56" t="s">
        <v>10</v>
      </c>
      <c r="AK56" t="str">
        <f xml:space="preserve"> AO4</f>
        <v>A</v>
      </c>
      <c r="AL56" t="s">
        <v>10</v>
      </c>
      <c r="AM56" t="s">
        <v>18</v>
      </c>
      <c r="AN56" t="s">
        <v>10</v>
      </c>
    </row>
    <row r="57" spans="2:40" ht="14.1" customHeight="1" x14ac:dyDescent="0.25">
      <c r="B57" t="s">
        <v>5</v>
      </c>
      <c r="K57" s="6"/>
      <c r="W57" s="10"/>
      <c r="AN57" s="10"/>
    </row>
    <row r="58" spans="2:40" ht="14.1" customHeight="1" x14ac:dyDescent="0.25">
      <c r="B58" t="s">
        <v>0</v>
      </c>
      <c r="H58">
        <f>I6*L6*$C$20/$C$11</f>
        <v>40</v>
      </c>
      <c r="I58">
        <f t="shared" ref="I58:I63" si="9">H58/C6</f>
        <v>1</v>
      </c>
      <c r="J58">
        <f>L6/$H$63</f>
        <v>1.968503937007874E-3</v>
      </c>
      <c r="K58" s="7">
        <f>I58/$I$63</f>
        <v>1.0039370078740157</v>
      </c>
      <c r="T58">
        <f>U6*X6*$O$20/$O$11</f>
        <v>20</v>
      </c>
      <c r="U58">
        <f t="shared" ref="U58:U63" si="10">T58/O6</f>
        <v>1</v>
      </c>
      <c r="V58">
        <f>X6/$T$63</f>
        <v>3.5714285714285713E-3</v>
      </c>
      <c r="W58" s="7">
        <f>U58/$U$63</f>
        <v>1</v>
      </c>
      <c r="AK58">
        <f>AL6*AO6*$AF$20/$AF$11</f>
        <v>20</v>
      </c>
      <c r="AL58">
        <f t="shared" ref="AL58:AL63" si="11">AK58/AF6</f>
        <v>1</v>
      </c>
      <c r="AM58">
        <f>AO6/$AK$63</f>
        <v>4.3478260869565218E-3</v>
      </c>
      <c r="AN58" s="7">
        <f>AL58/$AL$63</f>
        <v>1</v>
      </c>
    </row>
    <row r="59" spans="2:40" ht="14.1" customHeight="1" x14ac:dyDescent="0.25">
      <c r="B59" t="s">
        <v>2</v>
      </c>
      <c r="H59">
        <f>I7*L7*$C$20/$C$11</f>
        <v>189.60000000000002</v>
      </c>
      <c r="I59">
        <f t="shared" si="9"/>
        <v>0.99789473684210539</v>
      </c>
      <c r="J59">
        <f>L7/$H$63</f>
        <v>3.7322834645669295E-3</v>
      </c>
      <c r="K59" s="7">
        <f>I59/$I$63</f>
        <v>1.0018234562784916</v>
      </c>
      <c r="T59">
        <f>U7*X7*$O$20/$O$11</f>
        <v>100</v>
      </c>
      <c r="U59">
        <f t="shared" si="10"/>
        <v>1</v>
      </c>
      <c r="V59">
        <f>X7/$T$63</f>
        <v>7.1428571428571426E-3</v>
      </c>
      <c r="W59" s="7">
        <f>U59/$U$63</f>
        <v>1</v>
      </c>
      <c r="AK59">
        <f>AL7*AO7*$AF$20/$AF$11</f>
        <v>89.999999999999986</v>
      </c>
      <c r="AL59">
        <f t="shared" si="11"/>
        <v>0.99999999999999989</v>
      </c>
      <c r="AM59">
        <f>AO7/$AK$63</f>
        <v>7.826086956521738E-3</v>
      </c>
      <c r="AN59" s="7">
        <f>AL59/$AL$63</f>
        <v>0.99999999999999989</v>
      </c>
    </row>
    <row r="60" spans="2:40" ht="14.1" customHeight="1" x14ac:dyDescent="0.25">
      <c r="B60" t="s">
        <v>3</v>
      </c>
      <c r="H60">
        <f>I8*L8*$C$20/$C$11</f>
        <v>198.4</v>
      </c>
      <c r="I60">
        <f t="shared" si="9"/>
        <v>0.99199999999999999</v>
      </c>
      <c r="J60">
        <f>L8/$H$63</f>
        <v>3.9055118110236219E-3</v>
      </c>
      <c r="K60" s="7">
        <f>I60/$I$63</f>
        <v>0.9959055118110236</v>
      </c>
      <c r="T60">
        <f>U8*X8*$O$20/$O$11</f>
        <v>120</v>
      </c>
      <c r="U60">
        <f t="shared" si="10"/>
        <v>1</v>
      </c>
      <c r="V60">
        <f>X8/$T$63</f>
        <v>8.5714285714285719E-3</v>
      </c>
      <c r="W60" s="7">
        <f>U60/$U$63</f>
        <v>1</v>
      </c>
      <c r="AK60">
        <f>AL8*AO8*$AF$20/$AF$11</f>
        <v>80</v>
      </c>
      <c r="AL60">
        <f t="shared" si="11"/>
        <v>1</v>
      </c>
      <c r="AM60">
        <f>AO8/$AK$63</f>
        <v>6.956521739130435E-3</v>
      </c>
      <c r="AN60" s="7">
        <f>AL60/$AL$63</f>
        <v>1</v>
      </c>
    </row>
    <row r="61" spans="2:40" ht="14.1" customHeight="1" x14ac:dyDescent="0.25">
      <c r="B61" t="s">
        <v>21</v>
      </c>
      <c r="H61">
        <f>I9*L9*$C$20/$C$11</f>
        <v>40</v>
      </c>
      <c r="I61">
        <f t="shared" si="9"/>
        <v>1</v>
      </c>
      <c r="J61">
        <f>L9/$H$63</f>
        <v>1.968503937007874E-3</v>
      </c>
      <c r="K61" s="7">
        <f>I61/$I$63</f>
        <v>1.0039370078740157</v>
      </c>
      <c r="T61">
        <f>U9*X9*$O$20/$O$11</f>
        <v>20</v>
      </c>
      <c r="U61">
        <f t="shared" si="10"/>
        <v>1</v>
      </c>
      <c r="V61">
        <f>X9/$T$63</f>
        <v>3.5714285714285713E-3</v>
      </c>
      <c r="W61" s="7">
        <f>U61/$U$63</f>
        <v>1</v>
      </c>
      <c r="AK61">
        <f>AL9*AO9*$AF$20/$AF$11</f>
        <v>20</v>
      </c>
      <c r="AL61">
        <f t="shared" si="11"/>
        <v>1</v>
      </c>
      <c r="AM61">
        <f>AO9/$AK$63</f>
        <v>4.3478260869565218E-3</v>
      </c>
      <c r="AN61" s="7">
        <f>AL61/$AL$63</f>
        <v>1</v>
      </c>
    </row>
    <row r="62" spans="2:40" ht="14.1" customHeight="1" x14ac:dyDescent="0.25">
      <c r="B62" t="s">
        <v>22</v>
      </c>
      <c r="H62">
        <f>I10*L10*$C$20/$C$11</f>
        <v>40</v>
      </c>
      <c r="I62">
        <f t="shared" si="9"/>
        <v>1</v>
      </c>
      <c r="J62">
        <f>L10/$H$63</f>
        <v>1.968503937007874E-3</v>
      </c>
      <c r="K62">
        <f>I62/$I$63</f>
        <v>1.0039370078740157</v>
      </c>
      <c r="T62">
        <f>U10*X10*$O$20/$O$11</f>
        <v>20</v>
      </c>
      <c r="U62">
        <f t="shared" si="10"/>
        <v>1</v>
      </c>
      <c r="V62">
        <f>X10/$T$63</f>
        <v>3.5714285714285713E-3</v>
      </c>
      <c r="W62">
        <f>U62/$U$63</f>
        <v>1</v>
      </c>
      <c r="AK62">
        <f>AL10*AO10*$AF$20/$AF$11</f>
        <v>20</v>
      </c>
      <c r="AL62">
        <f t="shared" si="11"/>
        <v>1</v>
      </c>
      <c r="AM62">
        <f>AO10/$AK$63</f>
        <v>4.3478260869565218E-3</v>
      </c>
      <c r="AN62">
        <f>AL62/$AL$63</f>
        <v>1</v>
      </c>
    </row>
    <row r="63" spans="2:40" ht="14.1" customHeight="1" x14ac:dyDescent="0.25">
      <c r="H63">
        <f>SUM(H58:H62)</f>
        <v>508</v>
      </c>
      <c r="I63">
        <f t="shared" si="9"/>
        <v>0.99607843137254903</v>
      </c>
      <c r="T63">
        <f>SUM(T58:T62)</f>
        <v>280</v>
      </c>
      <c r="U63">
        <f t="shared" si="10"/>
        <v>1</v>
      </c>
      <c r="AK63">
        <f>SUM(AK58:AK62)</f>
        <v>230</v>
      </c>
      <c r="AL63">
        <f t="shared" si="11"/>
        <v>1</v>
      </c>
    </row>
    <row r="64" spans="2:40" ht="14.1" customHeight="1" x14ac:dyDescent="0.25">
      <c r="B64" t="s">
        <v>6</v>
      </c>
    </row>
    <row r="65" spans="2:40" ht="14.1" customHeight="1" x14ac:dyDescent="0.25">
      <c r="B65" s="1" t="s">
        <v>0</v>
      </c>
      <c r="C65">
        <f>I15*L15</f>
        <v>40</v>
      </c>
      <c r="D65">
        <f t="shared" ref="D65:D70" si="12">C65/C15</f>
        <v>1</v>
      </c>
      <c r="E65">
        <f>L15/$C$70</f>
        <v>1.9406321803390675E-3</v>
      </c>
      <c r="F65">
        <f>D65/$D$70</f>
        <v>0.98972241197292454</v>
      </c>
      <c r="H65">
        <f>I15*L15*$C$29/$C$20</f>
        <v>40</v>
      </c>
      <c r="I65" s="5">
        <f t="shared" ref="I65:I70" si="13">H65/C15</f>
        <v>1</v>
      </c>
      <c r="J65" s="5">
        <f>L15/$H$70</f>
        <v>1.9406321803390675E-3</v>
      </c>
      <c r="K65">
        <f>I65/$I$70</f>
        <v>0.98972241197292454</v>
      </c>
      <c r="O65">
        <f>U15*X15</f>
        <v>20</v>
      </c>
      <c r="P65">
        <f t="shared" ref="P65:P70" si="14">O65/O15</f>
        <v>1</v>
      </c>
      <c r="Q65">
        <f>X15/$O$70</f>
        <v>3.5087719298245615E-3</v>
      </c>
      <c r="R65">
        <f>P65/$P$70</f>
        <v>0.98245614035087725</v>
      </c>
      <c r="T65">
        <f>U15*X15*$O$29/$O$20</f>
        <v>20</v>
      </c>
      <c r="U65" s="5">
        <f t="shared" ref="U65:U70" si="15">T65/O15</f>
        <v>1</v>
      </c>
      <c r="V65" s="5">
        <f>X15/$T$70</f>
        <v>3.5087719298245615E-3</v>
      </c>
      <c r="W65">
        <f>U65/$U$70</f>
        <v>0.98245614035087725</v>
      </c>
      <c r="AF65">
        <f>AL15*AO15</f>
        <v>20</v>
      </c>
      <c r="AG65">
        <f t="shared" ref="AG65:AG70" si="16">AF65/AF15</f>
        <v>1</v>
      </c>
      <c r="AH65">
        <f>AO15/$AF$70</f>
        <v>4.3029259896729781E-3</v>
      </c>
      <c r="AI65">
        <f>AG65/$AG$70</f>
        <v>0.98967297762478501</v>
      </c>
      <c r="AK65">
        <f>AL15*AO15*$AF$29/$AF$20</f>
        <v>20</v>
      </c>
      <c r="AL65" s="5">
        <f t="shared" ref="AL65:AL70" si="17">AK65/AF15</f>
        <v>1</v>
      </c>
      <c r="AM65" s="5">
        <f>AO15/$AK$70</f>
        <v>4.3029259896729781E-3</v>
      </c>
      <c r="AN65">
        <f>AL65/$AL$70</f>
        <v>0.98967297762478501</v>
      </c>
    </row>
    <row r="66" spans="2:40" ht="14.1" customHeight="1" x14ac:dyDescent="0.25">
      <c r="B66" t="s">
        <v>2</v>
      </c>
      <c r="C66">
        <f>I16*L16</f>
        <v>194.39999999999998</v>
      </c>
      <c r="D66">
        <f t="shared" si="12"/>
        <v>1.023157894736842</v>
      </c>
      <c r="E66">
        <f>L16/$C$70</f>
        <v>3.6805745937357531E-3</v>
      </c>
      <c r="F66">
        <f>D66/$D$70</f>
        <v>1.0126422994080868</v>
      </c>
      <c r="H66">
        <f>I16*L16*$C$29/$C$20</f>
        <v>194.39999999999998</v>
      </c>
      <c r="I66" s="5">
        <f t="shared" si="13"/>
        <v>1.023157894736842</v>
      </c>
      <c r="J66" s="5">
        <f>L16/$H$70</f>
        <v>3.6805745937357531E-3</v>
      </c>
      <c r="K66">
        <f>I66/$I$70</f>
        <v>1.0126422994080868</v>
      </c>
      <c r="O66">
        <f>U16*X16</f>
        <v>105</v>
      </c>
      <c r="P66">
        <f t="shared" si="14"/>
        <v>1.05</v>
      </c>
      <c r="Q66">
        <f>X16/$O$70</f>
        <v>7.0175438596491229E-3</v>
      </c>
      <c r="R66">
        <f>P66/$P$70</f>
        <v>1.0315789473684212</v>
      </c>
      <c r="T66">
        <f>U16*X16*$O$29/$O$20</f>
        <v>105</v>
      </c>
      <c r="U66" s="5">
        <f t="shared" si="15"/>
        <v>1.05</v>
      </c>
      <c r="V66" s="5">
        <f>X16/$T$70</f>
        <v>7.0175438596491229E-3</v>
      </c>
      <c r="W66">
        <f>U66/$U$70</f>
        <v>1.0315789473684212</v>
      </c>
      <c r="AF66">
        <f>AL16*AO16</f>
        <v>89.999999999999986</v>
      </c>
      <c r="AG66">
        <f t="shared" si="16"/>
        <v>0.99999999999999989</v>
      </c>
      <c r="AH66">
        <f>AO16/$AF$70</f>
        <v>7.7452667814113599E-3</v>
      </c>
      <c r="AI66">
        <f>AG66/$AG$70</f>
        <v>0.9896729776247849</v>
      </c>
      <c r="AK66">
        <f>AL16*AO16*$AF$29/$AF$20</f>
        <v>89.999999999999986</v>
      </c>
      <c r="AL66" s="5">
        <f t="shared" si="17"/>
        <v>0.99999999999999989</v>
      </c>
      <c r="AM66" s="5">
        <f>AO16/$AK$70</f>
        <v>7.7452667814113599E-3</v>
      </c>
      <c r="AN66">
        <f>AL66/$AL$70</f>
        <v>0.9896729776247849</v>
      </c>
    </row>
    <row r="67" spans="2:40" ht="14.1" customHeight="1" x14ac:dyDescent="0.25">
      <c r="B67" t="s">
        <v>3</v>
      </c>
      <c r="C67">
        <f>I17*L17</f>
        <v>200.89599999999999</v>
      </c>
      <c r="D67">
        <f t="shared" si="12"/>
        <v>1.00448</v>
      </c>
      <c r="E67">
        <f>L17/$C$70</f>
        <v>3.8410368719349487E-3</v>
      </c>
      <c r="F67">
        <f>D67/$D$70</f>
        <v>0.99415636837856325</v>
      </c>
      <c r="H67">
        <f>I17*L17*$C$29/$C$20</f>
        <v>200.89599999999999</v>
      </c>
      <c r="I67" s="5">
        <f t="shared" si="13"/>
        <v>1.00448</v>
      </c>
      <c r="J67" s="5">
        <f>L17/$H$70</f>
        <v>3.8410368719349487E-3</v>
      </c>
      <c r="K67">
        <f>I67/$I$70</f>
        <v>0.99415636837856325</v>
      </c>
      <c r="O67">
        <f>U17*X17</f>
        <v>120</v>
      </c>
      <c r="P67">
        <f t="shared" si="14"/>
        <v>1</v>
      </c>
      <c r="Q67">
        <f>X17/$O$70</f>
        <v>8.4210526315789472E-3</v>
      </c>
      <c r="R67">
        <f>P67/$P$70</f>
        <v>0.98245614035087725</v>
      </c>
      <c r="T67">
        <f>U17*X17*$O$29/$O$20</f>
        <v>120</v>
      </c>
      <c r="U67" s="5">
        <f t="shared" si="15"/>
        <v>1</v>
      </c>
      <c r="V67" s="5">
        <f>X17/$T$70</f>
        <v>8.4210526315789472E-3</v>
      </c>
      <c r="W67">
        <f>U67/$U$70</f>
        <v>0.98245614035087725</v>
      </c>
      <c r="AF67">
        <f>AL17*AO17</f>
        <v>82.4</v>
      </c>
      <c r="AG67">
        <f t="shared" si="16"/>
        <v>1.03</v>
      </c>
      <c r="AH67">
        <f>AO17/$AF$70</f>
        <v>6.8846815834767653E-3</v>
      </c>
      <c r="AI67">
        <f>AG67/$AG$70</f>
        <v>1.0193631669535286</v>
      </c>
      <c r="AK67">
        <f>AL17*AO17*$AF$29/$AF$20</f>
        <v>82.4</v>
      </c>
      <c r="AL67" s="5">
        <f t="shared" si="17"/>
        <v>1.03</v>
      </c>
      <c r="AM67" s="5">
        <f>AO17/$AK$70</f>
        <v>6.8846815834767653E-3</v>
      </c>
      <c r="AN67">
        <f>AL67/$AL$70</f>
        <v>1.0193631669535286</v>
      </c>
    </row>
    <row r="68" spans="2:40" ht="14.1" customHeight="1" x14ac:dyDescent="0.25">
      <c r="B68" t="s">
        <v>21</v>
      </c>
      <c r="C68">
        <f>I18*L18</f>
        <v>40</v>
      </c>
      <c r="D68">
        <f t="shared" si="12"/>
        <v>1</v>
      </c>
      <c r="E68">
        <f>L18/$C$70</f>
        <v>1.9406321803390675E-3</v>
      </c>
      <c r="F68">
        <f>D68/$D$70</f>
        <v>0.98972241197292454</v>
      </c>
      <c r="H68">
        <f>I18*L18*$C$29/$C$20</f>
        <v>40</v>
      </c>
      <c r="I68" s="5">
        <f t="shared" si="13"/>
        <v>1</v>
      </c>
      <c r="J68" s="5">
        <f>L18/$H$70</f>
        <v>1.9406321803390675E-3</v>
      </c>
      <c r="K68">
        <f>I68/$I$70</f>
        <v>0.98972241197292454</v>
      </c>
      <c r="O68">
        <f>U18*X18</f>
        <v>20</v>
      </c>
      <c r="P68">
        <f t="shared" si="14"/>
        <v>1</v>
      </c>
      <c r="Q68">
        <f>X18/$O$70</f>
        <v>3.5087719298245615E-3</v>
      </c>
      <c r="R68">
        <f>P68/$P$70</f>
        <v>0.98245614035087725</v>
      </c>
      <c r="T68">
        <f>U18*X18*$O$29/$O$20</f>
        <v>20</v>
      </c>
      <c r="U68" s="5">
        <f t="shared" si="15"/>
        <v>1</v>
      </c>
      <c r="V68" s="5">
        <f>X18/$T$70</f>
        <v>3.5087719298245615E-3</v>
      </c>
      <c r="W68">
        <f>U68/$U$70</f>
        <v>0.98245614035087725</v>
      </c>
      <c r="AF68">
        <f>AL18*AO18</f>
        <v>20</v>
      </c>
      <c r="AG68">
        <f t="shared" si="16"/>
        <v>1</v>
      </c>
      <c r="AH68">
        <f>AO18/$AF$70</f>
        <v>4.3029259896729781E-3</v>
      </c>
      <c r="AI68">
        <f>AG68/$AG$70</f>
        <v>0.98967297762478501</v>
      </c>
      <c r="AK68">
        <f>AL18*AO18*$AF$29/$AF$20</f>
        <v>20</v>
      </c>
      <c r="AL68" s="5">
        <f t="shared" si="17"/>
        <v>1</v>
      </c>
      <c r="AM68" s="5">
        <f>AO18/$AK$70</f>
        <v>4.3029259896729781E-3</v>
      </c>
      <c r="AN68">
        <f>AL68/$AL$70</f>
        <v>0.98967297762478501</v>
      </c>
    </row>
    <row r="69" spans="2:40" ht="14.1" customHeight="1" x14ac:dyDescent="0.25">
      <c r="B69" t="s">
        <v>22</v>
      </c>
      <c r="C69">
        <f>I19*L19</f>
        <v>40</v>
      </c>
      <c r="D69">
        <f t="shared" si="12"/>
        <v>1</v>
      </c>
      <c r="E69">
        <f>L19/$C$70</f>
        <v>1.9406321803390675E-3</v>
      </c>
      <c r="F69">
        <f>D69/$D$70</f>
        <v>0.98972241197292454</v>
      </c>
      <c r="H69">
        <f>I19*L19*$C$29/$C$20</f>
        <v>40</v>
      </c>
      <c r="I69" s="5">
        <f t="shared" si="13"/>
        <v>1</v>
      </c>
      <c r="J69" s="5">
        <f>L19/$H$70</f>
        <v>1.9406321803390675E-3</v>
      </c>
      <c r="K69">
        <f>I69/$I$70</f>
        <v>0.98972241197292454</v>
      </c>
      <c r="O69">
        <f>U19*X19</f>
        <v>20</v>
      </c>
      <c r="P69">
        <f t="shared" si="14"/>
        <v>1</v>
      </c>
      <c r="Q69">
        <f>X19/$O$70</f>
        <v>3.5087719298245615E-3</v>
      </c>
      <c r="R69">
        <f>P69/$P$70</f>
        <v>0.98245614035087725</v>
      </c>
      <c r="T69">
        <f>U19*X19*$O$29/$O$20</f>
        <v>20</v>
      </c>
      <c r="U69" s="5">
        <f t="shared" si="15"/>
        <v>1</v>
      </c>
      <c r="V69" s="5">
        <f>X19/$T$70</f>
        <v>3.5087719298245615E-3</v>
      </c>
      <c r="W69">
        <f>U69/$U$70</f>
        <v>0.98245614035087725</v>
      </c>
      <c r="AF69">
        <f>AL19*AO19</f>
        <v>20</v>
      </c>
      <c r="AG69">
        <f t="shared" si="16"/>
        <v>1</v>
      </c>
      <c r="AH69">
        <f>AO19/$AF$70</f>
        <v>4.3029259896729781E-3</v>
      </c>
      <c r="AI69">
        <f>AG69/$AG$70</f>
        <v>0.98967297762478501</v>
      </c>
      <c r="AK69">
        <f>AL19*AO19*$AF$29/$AF$20</f>
        <v>20</v>
      </c>
      <c r="AL69" s="5">
        <f t="shared" si="17"/>
        <v>1</v>
      </c>
      <c r="AM69" s="5">
        <f>AO19/$AK$70</f>
        <v>4.3029259896729781E-3</v>
      </c>
      <c r="AN69">
        <f>AL69/$AL$70</f>
        <v>0.98967297762478501</v>
      </c>
    </row>
    <row r="70" spans="2:40" ht="14.1" customHeight="1" x14ac:dyDescent="0.25">
      <c r="C70">
        <f>SUM(C65:C69)</f>
        <v>515.29599999999994</v>
      </c>
      <c r="D70">
        <f t="shared" si="12"/>
        <v>1.01038431372549</v>
      </c>
      <c r="H70">
        <f>SUM(H65:H69)</f>
        <v>515.29599999999994</v>
      </c>
      <c r="I70" s="5">
        <f t="shared" si="13"/>
        <v>1.01038431372549</v>
      </c>
      <c r="J70" s="5"/>
      <c r="O70">
        <f>SUM(O65:O69)</f>
        <v>285</v>
      </c>
      <c r="P70">
        <f t="shared" si="14"/>
        <v>1.0178571428571428</v>
      </c>
      <c r="T70">
        <f>SUM(T65:T69)</f>
        <v>285</v>
      </c>
      <c r="U70" s="5">
        <f t="shared" si="15"/>
        <v>1.0178571428571428</v>
      </c>
      <c r="V70" s="5"/>
      <c r="AF70">
        <f>SUM(AF65:AF69)</f>
        <v>232.39999999999998</v>
      </c>
      <c r="AG70">
        <f t="shared" si="16"/>
        <v>1.0104347826086955</v>
      </c>
      <c r="AK70">
        <f>SUM(AK65:AK69)</f>
        <v>232.39999999999998</v>
      </c>
      <c r="AL70" s="5">
        <f t="shared" si="17"/>
        <v>1.0104347826086955</v>
      </c>
      <c r="AM70" s="5"/>
    </row>
    <row r="71" spans="2:40" ht="14.1" customHeight="1" x14ac:dyDescent="0.25">
      <c r="B71" t="s">
        <v>23</v>
      </c>
      <c r="I71" s="5"/>
      <c r="J71" s="5"/>
      <c r="U71" s="5"/>
      <c r="V71" s="5"/>
      <c r="AL71" s="5"/>
      <c r="AM71" s="5"/>
    </row>
    <row r="72" spans="2:40" ht="14.1" customHeight="1" x14ac:dyDescent="0.25">
      <c r="B72" t="s">
        <v>0</v>
      </c>
      <c r="C72">
        <f>I24*L24</f>
        <v>40</v>
      </c>
      <c r="D72">
        <f t="shared" ref="D72:D77" si="18">C72/C24</f>
        <v>1</v>
      </c>
      <c r="E72">
        <f>L24/$C$77</f>
        <v>1.9123863889494053E-3</v>
      </c>
      <c r="F72">
        <f>D72/$D$77</f>
        <v>0.97531705836419658</v>
      </c>
      <c r="H72">
        <f>I24*L24*$C$29/$C$20</f>
        <v>40</v>
      </c>
      <c r="I72" s="5">
        <f t="shared" ref="I72:I77" si="19">H72/C24</f>
        <v>1</v>
      </c>
      <c r="J72" s="5">
        <f>L24/$H$77</f>
        <v>1.9123863889494053E-3</v>
      </c>
      <c r="K72">
        <f>I72/$I$77</f>
        <v>0.97531705836419658</v>
      </c>
      <c r="O72">
        <f>U24*X24</f>
        <v>20</v>
      </c>
      <c r="P72">
        <f t="shared" ref="P72:P77" si="20">O72/O24</f>
        <v>1</v>
      </c>
      <c r="Q72">
        <f>X24/$O$77</f>
        <v>3.4453057708871662E-3</v>
      </c>
      <c r="R72">
        <f>P72/$P$77</f>
        <v>0.96468561584840662</v>
      </c>
      <c r="T72">
        <f>U24*X24*$O$29/$O$20</f>
        <v>20</v>
      </c>
      <c r="U72" s="5">
        <f t="shared" ref="U72:U77" si="21">T72/O24</f>
        <v>1</v>
      </c>
      <c r="V72" s="5">
        <f>X24/$T$77</f>
        <v>3.4453057708871662E-3</v>
      </c>
      <c r="W72">
        <f>U72/$U$77</f>
        <v>0.96468561584840662</v>
      </c>
      <c r="AF72">
        <f>AL24*AO24</f>
        <v>20</v>
      </c>
      <c r="AG72">
        <f t="shared" ref="AG72:AG77" si="22">AF72/AF24</f>
        <v>1</v>
      </c>
      <c r="AH72">
        <f>AO24/$AF$77</f>
        <v>4.2576382029360675E-3</v>
      </c>
      <c r="AI72">
        <f>AG72/$AG$77</f>
        <v>0.97925678667529548</v>
      </c>
      <c r="AK72">
        <f>AL24*AO24*$AF$29/$AF$20</f>
        <v>20</v>
      </c>
      <c r="AL72" s="5">
        <f t="shared" ref="AL72:AL77" si="23">AK72/AF24</f>
        <v>1</v>
      </c>
      <c r="AM72" s="5">
        <f>AO24/$AK$77</f>
        <v>4.2576382029360675E-3</v>
      </c>
      <c r="AN72">
        <f>AL72/$AL$77</f>
        <v>0.97925678667529548</v>
      </c>
    </row>
    <row r="73" spans="2:40" ht="14.1" customHeight="1" x14ac:dyDescent="0.25">
      <c r="B73" t="s">
        <v>2</v>
      </c>
      <c r="C73">
        <f>I25*L25</f>
        <v>199.43999999999997</v>
      </c>
      <c r="D73">
        <f t="shared" si="18"/>
        <v>1.0496842105263156</v>
      </c>
      <c r="E73">
        <f>L25/$C$77</f>
        <v>3.6281221537414446E-3</v>
      </c>
      <c r="F73">
        <f>D73/$D$77</f>
        <v>1.0237749164218701</v>
      </c>
      <c r="H73">
        <f>I25*L25*$C$29/$C$20</f>
        <v>199.43999999999997</v>
      </c>
      <c r="I73">
        <f t="shared" si="19"/>
        <v>1.0496842105263156</v>
      </c>
      <c r="J73">
        <f>L25/$H$77</f>
        <v>3.6281221537414446E-3</v>
      </c>
      <c r="K73">
        <f>I73/$I$77</f>
        <v>1.0237749164218701</v>
      </c>
      <c r="O73">
        <f>U25*X25</f>
        <v>110.25</v>
      </c>
      <c r="P73">
        <f t="shared" si="20"/>
        <v>1.1025</v>
      </c>
      <c r="Q73">
        <f>X25/$O$77</f>
        <v>6.8906115417743325E-3</v>
      </c>
      <c r="R73">
        <f>P73/$P$77</f>
        <v>1.0635658914728683</v>
      </c>
      <c r="T73">
        <f>U25*X25*$O$29/$O$20</f>
        <v>110.25</v>
      </c>
      <c r="U73">
        <f t="shared" si="21"/>
        <v>1.1025</v>
      </c>
      <c r="V73">
        <f>X25/$T$77</f>
        <v>6.8906115417743325E-3</v>
      </c>
      <c r="W73">
        <f>U73/$U$77</f>
        <v>1.0635658914728683</v>
      </c>
      <c r="AF73">
        <f>AL25*AO25</f>
        <v>89.999999999999986</v>
      </c>
      <c r="AG73">
        <f t="shared" si="22"/>
        <v>0.99999999999999989</v>
      </c>
      <c r="AH73">
        <f>AO25/$AF$77</f>
        <v>7.6637487652849202E-3</v>
      </c>
      <c r="AI73">
        <f>AG73/$AG$77</f>
        <v>0.97925678667529537</v>
      </c>
      <c r="AK73">
        <f>AL25*AO25*$AF$29/$AF$20</f>
        <v>89.999999999999986</v>
      </c>
      <c r="AL73">
        <f t="shared" si="23"/>
        <v>0.99999999999999989</v>
      </c>
      <c r="AM73">
        <f>AO25/$AK$77</f>
        <v>7.6637487652849202E-3</v>
      </c>
      <c r="AN73">
        <f>AL73/$AL$77</f>
        <v>0.97925678667529537</v>
      </c>
    </row>
    <row r="74" spans="2:40" ht="14.1" customHeight="1" x14ac:dyDescent="0.25">
      <c r="B74" t="s">
        <v>3</v>
      </c>
      <c r="C74">
        <f>I26*L26</f>
        <v>203.46688</v>
      </c>
      <c r="D74">
        <f t="shared" si="18"/>
        <v>1.0173344</v>
      </c>
      <c r="E74">
        <f>L26/$C$77</f>
        <v>3.7760909497210142E-3</v>
      </c>
      <c r="F74">
        <f>D74/$D$77</f>
        <v>0.99222359438070495</v>
      </c>
      <c r="H74">
        <f>I26*L26*$C$29/$C$20</f>
        <v>203.46688</v>
      </c>
      <c r="I74">
        <f t="shared" si="19"/>
        <v>1.0173344</v>
      </c>
      <c r="J74">
        <f>L26/$H$77</f>
        <v>3.7760909497210142E-3</v>
      </c>
      <c r="K74">
        <f>I74/$I$77</f>
        <v>0.99222359438070495</v>
      </c>
      <c r="O74">
        <f>U26*X26</f>
        <v>120</v>
      </c>
      <c r="P74">
        <f t="shared" si="20"/>
        <v>1</v>
      </c>
      <c r="Q74">
        <f>X26/$O$77</f>
        <v>8.2687338501291983E-3</v>
      </c>
      <c r="R74">
        <f>P74/$P$77</f>
        <v>0.96468561584840662</v>
      </c>
      <c r="T74">
        <f>U26*X26*$O$29/$O$20</f>
        <v>120</v>
      </c>
      <c r="U74">
        <f t="shared" si="21"/>
        <v>1</v>
      </c>
      <c r="V74">
        <f>X26/$T$77</f>
        <v>8.2687338501291983E-3</v>
      </c>
      <c r="W74">
        <f>U74/$U$77</f>
        <v>0.96468561584840662</v>
      </c>
      <c r="AF74">
        <f>AL26*AO26</f>
        <v>84.872000000000014</v>
      </c>
      <c r="AG74">
        <f t="shared" si="22"/>
        <v>1.0609000000000002</v>
      </c>
      <c r="AH74">
        <f>AO26/$AF$77</f>
        <v>6.8122211246977073E-3</v>
      </c>
      <c r="AI74">
        <f>AG74/$AG$77</f>
        <v>1.0388935249838211</v>
      </c>
      <c r="AK74">
        <f>AL26*AO26*$AF$29/$AF$20</f>
        <v>84.872000000000028</v>
      </c>
      <c r="AL74">
        <f t="shared" si="23"/>
        <v>1.0609000000000004</v>
      </c>
      <c r="AM74">
        <f>AO26/$AK$77</f>
        <v>6.8122211246977073E-3</v>
      </c>
      <c r="AN74">
        <f>AL74/$AL$77</f>
        <v>1.0388935249838214</v>
      </c>
    </row>
    <row r="75" spans="2:40" ht="14.1" customHeight="1" x14ac:dyDescent="0.25">
      <c r="B75" t="s">
        <v>21</v>
      </c>
      <c r="C75">
        <f>I27*L27</f>
        <v>40</v>
      </c>
      <c r="D75">
        <f t="shared" si="18"/>
        <v>1</v>
      </c>
      <c r="E75">
        <f>L27/$C$77</f>
        <v>1.9123863889494053E-3</v>
      </c>
      <c r="F75">
        <f>D75/$D$77</f>
        <v>0.97531705836419658</v>
      </c>
      <c r="H75">
        <f>I27*L27*$C$29/$C$20</f>
        <v>40</v>
      </c>
      <c r="I75">
        <f t="shared" si="19"/>
        <v>1</v>
      </c>
      <c r="J75">
        <f>L27/$H$77</f>
        <v>1.9123863889494053E-3</v>
      </c>
      <c r="K75">
        <f>I75/$I$77</f>
        <v>0.97531705836419658</v>
      </c>
      <c r="O75">
        <f>U27*X27</f>
        <v>20</v>
      </c>
      <c r="P75">
        <f t="shared" si="20"/>
        <v>1</v>
      </c>
      <c r="Q75">
        <f>X27/$O$77</f>
        <v>3.4453057708871662E-3</v>
      </c>
      <c r="R75">
        <f>P75/$P$77</f>
        <v>0.96468561584840662</v>
      </c>
      <c r="T75">
        <f>U27*X27*$O$29/$O$20</f>
        <v>20</v>
      </c>
      <c r="U75">
        <f t="shared" si="21"/>
        <v>1</v>
      </c>
      <c r="V75">
        <f>X27/$T$77</f>
        <v>3.4453057708871662E-3</v>
      </c>
      <c r="W75">
        <f>U75/$U$77</f>
        <v>0.96468561584840662</v>
      </c>
      <c r="AF75">
        <f>AL27*AO27</f>
        <v>20</v>
      </c>
      <c r="AG75">
        <f t="shared" si="22"/>
        <v>1</v>
      </c>
      <c r="AH75">
        <f>AO27/$AF$77</f>
        <v>4.2576382029360675E-3</v>
      </c>
      <c r="AI75">
        <f>AG75/$AG$77</f>
        <v>0.97925678667529548</v>
      </c>
      <c r="AK75">
        <f>AL27*AO27*$AF$29/$AF$20</f>
        <v>20</v>
      </c>
      <c r="AL75">
        <f t="shared" si="23"/>
        <v>1</v>
      </c>
      <c r="AM75">
        <f>AO27/$AK$77</f>
        <v>4.2576382029360675E-3</v>
      </c>
      <c r="AN75">
        <f>AL75/$AL$77</f>
        <v>0.97925678667529548</v>
      </c>
    </row>
    <row r="76" spans="2:40" ht="14.1" customHeight="1" x14ac:dyDescent="0.25">
      <c r="B76" t="s">
        <v>22</v>
      </c>
      <c r="C76">
        <f>I28*L28</f>
        <v>40</v>
      </c>
      <c r="D76">
        <f t="shared" si="18"/>
        <v>1</v>
      </c>
      <c r="E76">
        <f>L28/$C$77</f>
        <v>1.9123863889494053E-3</v>
      </c>
      <c r="F76">
        <f>D76/$D$77</f>
        <v>0.97531705836419658</v>
      </c>
      <c r="H76">
        <f>I28*L28*$C$29/$C$20</f>
        <v>40</v>
      </c>
      <c r="I76">
        <f t="shared" si="19"/>
        <v>1</v>
      </c>
      <c r="J76">
        <f>L28/$H$77</f>
        <v>1.9123863889494053E-3</v>
      </c>
      <c r="K76">
        <f>I76/$I$77</f>
        <v>0.97531705836419658</v>
      </c>
      <c r="O76">
        <f>U28*X28</f>
        <v>20</v>
      </c>
      <c r="P76">
        <f t="shared" si="20"/>
        <v>1</v>
      </c>
      <c r="Q76">
        <f>X28/$O$77</f>
        <v>3.4453057708871662E-3</v>
      </c>
      <c r="R76">
        <f>P76/$P$77</f>
        <v>0.96468561584840662</v>
      </c>
      <c r="T76">
        <f>U28*X28*$O$29/$O$20</f>
        <v>20</v>
      </c>
      <c r="U76">
        <f t="shared" si="21"/>
        <v>1</v>
      </c>
      <c r="V76">
        <f>X28/$T$77</f>
        <v>3.4453057708871662E-3</v>
      </c>
      <c r="W76">
        <f>U76/$U$77</f>
        <v>0.96468561584840662</v>
      </c>
      <c r="AF76">
        <f>AL28*AO28</f>
        <v>20</v>
      </c>
      <c r="AG76">
        <f t="shared" si="22"/>
        <v>1</v>
      </c>
      <c r="AH76">
        <f>AO28/$AF$77</f>
        <v>4.2576382029360675E-3</v>
      </c>
      <c r="AI76">
        <f>AG76/$AG$77</f>
        <v>0.97925678667529548</v>
      </c>
      <c r="AK76">
        <f>AL28*AO28*$AF$29/$AF$20</f>
        <v>20</v>
      </c>
      <c r="AL76">
        <f t="shared" si="23"/>
        <v>1</v>
      </c>
      <c r="AM76">
        <f>AO28/$AK$77</f>
        <v>4.2576382029360675E-3</v>
      </c>
      <c r="AN76">
        <f>AL76/$AL$77</f>
        <v>0.97925678667529548</v>
      </c>
    </row>
    <row r="77" spans="2:40" ht="14.1" customHeight="1" x14ac:dyDescent="0.25">
      <c r="C77">
        <f>SUM(C72:C76)</f>
        <v>522.90688</v>
      </c>
      <c r="D77">
        <f t="shared" si="18"/>
        <v>1.0253076078431373</v>
      </c>
      <c r="H77">
        <f>SUM(H72:H76)</f>
        <v>522.90688</v>
      </c>
      <c r="I77">
        <f t="shared" si="19"/>
        <v>1.0253076078431373</v>
      </c>
      <c r="O77">
        <f>SUM(O72:O76)</f>
        <v>290.25</v>
      </c>
      <c r="P77">
        <f t="shared" si="20"/>
        <v>1.0366071428571428</v>
      </c>
      <c r="T77">
        <f>SUM(T72:T76)</f>
        <v>290.25</v>
      </c>
      <c r="U77">
        <f t="shared" si="21"/>
        <v>1.0366071428571428</v>
      </c>
      <c r="AF77">
        <f>SUM(AF72:AF76)</f>
        <v>234.87200000000001</v>
      </c>
      <c r="AG77">
        <f t="shared" si="22"/>
        <v>1.0211826086956521</v>
      </c>
      <c r="AK77">
        <f>SUM(AK72:AK76)</f>
        <v>234.87200000000001</v>
      </c>
      <c r="AL77">
        <f t="shared" si="23"/>
        <v>1.0211826086956521</v>
      </c>
    </row>
    <row r="79" spans="2:40" ht="14.1" customHeight="1" x14ac:dyDescent="0.25">
      <c r="B79" t="s">
        <v>5</v>
      </c>
    </row>
    <row r="80" spans="2:40" ht="14.1" customHeight="1" x14ac:dyDescent="0.25">
      <c r="B80" t="s">
        <v>0</v>
      </c>
      <c r="D80">
        <f>L33*D33+E33*E34*L34+F33*F35*L35+G33*G36*L36+H33*H37*L37</f>
        <v>1.9607843137254902E-3</v>
      </c>
      <c r="P80">
        <f>X33*P33+Q33*Q34*X34+R33*R35*X35+S33*S36*X36+T33*T37*X37</f>
        <v>3.5714285714285713E-3</v>
      </c>
      <c r="AG80">
        <f>AO33*AG33+AH33*AH34*AO34+AI33*AI35*AO35+AJ33*AJ36*AO36+AK33*AK37*AO37</f>
        <v>4.3478260869565218E-3</v>
      </c>
    </row>
    <row r="81" spans="2:37" ht="14.1" customHeight="1" x14ac:dyDescent="0.25">
      <c r="B81" t="s">
        <v>2</v>
      </c>
      <c r="D81">
        <f>L34*E34+D34*D33*L33+F34*F35*L35+G34*G36*L36+H34*H37*L37</f>
        <v>3.7254901960784314E-3</v>
      </c>
      <c r="G81" s="1" t="s">
        <v>49</v>
      </c>
      <c r="P81">
        <f>X34*Q34+P34*P33*X33+R34*R35*X35+S34*S36*X36+T34*T37*X37</f>
        <v>7.1428571428571426E-3</v>
      </c>
      <c r="AG81">
        <f>AO34*AH34+AG34*AG33*AO33+AI34*AI35*AO35+AJ34*AJ36*AO36+AK34*AK37*AO37</f>
        <v>7.8260869565217397E-3</v>
      </c>
    </row>
    <row r="82" spans="2:37" ht="14.1" customHeight="1" x14ac:dyDescent="0.25">
      <c r="B82" t="s">
        <v>3</v>
      </c>
      <c r="D82">
        <f>L35*F35+D35*D33*L33+E35*E34*L34+G35*G36*L36+H35*H37*L37</f>
        <v>3.9215686274509803E-3</v>
      </c>
      <c r="G82" s="1" t="s">
        <v>52</v>
      </c>
      <c r="P82">
        <f>X35*R35+P35*P33*X33+Q35*Q34*X34+S35*S36*X36+T35*T37*X37</f>
        <v>8.5714285714285719E-3</v>
      </c>
      <c r="AG82">
        <f>AO35*AI35+AG35*AG33*AO33+AH35*AH34*AO34+AJ35*AJ36*AO36+AK35*AK37*AO37</f>
        <v>6.956521739130435E-3</v>
      </c>
    </row>
    <row r="83" spans="2:37" ht="14.1" customHeight="1" x14ac:dyDescent="0.25">
      <c r="B83" t="s">
        <v>21</v>
      </c>
      <c r="D83">
        <f>L36*G36+D36*D33*L33+E36*E34*L34+F36*F35*L35+H36*H37*L37</f>
        <v>1.9607843137254902E-3</v>
      </c>
      <c r="F83" s="1" t="s">
        <v>8</v>
      </c>
      <c r="G83" s="1" t="s">
        <v>32</v>
      </c>
      <c r="H83" s="1" t="s">
        <v>33</v>
      </c>
      <c r="J83" s="6" t="s">
        <v>38</v>
      </c>
      <c r="P83">
        <f>X36*S36+P36*P33*X33+Q36*Q34*X34+R36*R35*X35+T36*T37*X37</f>
        <v>3.5714285714285713E-3</v>
      </c>
      <c r="T83" s="6" t="s">
        <v>8</v>
      </c>
      <c r="AG83">
        <f>AO36*AJ36+AG36*AG33*AO33+AH36*AH34*AO34+AI36*AI35*AO35+AK36*AK37*AO37</f>
        <v>4.3478260869565218E-3</v>
      </c>
      <c r="AK83" s="6" t="s">
        <v>8</v>
      </c>
    </row>
    <row r="84" spans="2:37" ht="14.1" customHeight="1" x14ac:dyDescent="0.25">
      <c r="B84" t="s">
        <v>22</v>
      </c>
      <c r="D84">
        <f>L37*H37+D37*D33*L33+E37*E34*L34+F37*F35*L35+G37*G36*L36</f>
        <v>1.9607843137254902E-3</v>
      </c>
      <c r="F84" s="1" t="s">
        <v>39</v>
      </c>
      <c r="G84" s="1" t="s">
        <v>41</v>
      </c>
      <c r="J84" s="6" t="s">
        <v>19</v>
      </c>
      <c r="P84">
        <f>X37*T37+P37*P33*X33+Q37*Q34*X34+R37*R35*X35+S37*S36*X36</f>
        <v>3.5714285714285713E-3</v>
      </c>
      <c r="T84" s="6" t="s">
        <v>19</v>
      </c>
      <c r="AG84">
        <f>AO37*AK37+AG37*AG33*AO33+AH37*AH34*AO34+AI37*AI35*AO35+AJ37*AJ36*AO36</f>
        <v>4.3478260869565218E-3</v>
      </c>
      <c r="AK84" s="6" t="s">
        <v>19</v>
      </c>
    </row>
    <row r="85" spans="2:37" ht="14.1" customHeight="1" x14ac:dyDescent="0.25">
      <c r="B85" t="s">
        <v>6</v>
      </c>
      <c r="F85" s="1" t="s">
        <v>40</v>
      </c>
      <c r="G85" s="1" t="s">
        <v>40</v>
      </c>
      <c r="J85" s="6" t="s">
        <v>20</v>
      </c>
      <c r="R85" s="1" t="s">
        <v>8</v>
      </c>
      <c r="T85" s="6" t="s">
        <v>20</v>
      </c>
      <c r="AI85" s="1" t="s">
        <v>8</v>
      </c>
      <c r="AK85" s="6" t="s">
        <v>20</v>
      </c>
    </row>
    <row r="86" spans="2:37" ht="14.1" customHeight="1" x14ac:dyDescent="0.25">
      <c r="B86" t="s">
        <v>0</v>
      </c>
      <c r="C86">
        <f>K39*D39+E39*E40*K40+F39*F41*K41+G39*G42*K42+H39*H43*K43</f>
        <v>1.9607843137254902E-3</v>
      </c>
      <c r="D86">
        <f>L39*D39+E39*E40*L40+F39*F41*L41+G39*G42*L42+H39*H43*L43</f>
        <v>1.9607843137254902E-3</v>
      </c>
      <c r="F86">
        <f>1-C86/D80</f>
        <v>0</v>
      </c>
      <c r="G86" s="17" t="str">
        <f>IF(ABS(R86)=0,"  ",F86-R86*(U15/I15)*((O6/C6)/(O15/C15)))</f>
        <v xml:space="preserve">  </v>
      </c>
      <c r="H86" s="1" t="str">
        <f>IF(ABS(AI86)=0,"  ",F86-AI86*(AL15/I15)*((AF6/C6)/(AF15/C15)))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0</v>
      </c>
      <c r="O86">
        <f>W39*P39+Q39*Q40*W40+R39*R41*W41+S39*S42*W42+T39*T43*W43</f>
        <v>3.5714285714285713E-3</v>
      </c>
      <c r="P86">
        <f>X39*P39+Q39*Q40*X40+R39*R41*X41+S39*S42*X42+T39*T43*X43</f>
        <v>3.5714285714285713E-3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0</v>
      </c>
      <c r="AF86">
        <f>AN39*AG39+AH39*AH40*AN40+AI39*AI41*AN41+AJ39*AJ42*AN42+AK39*AK43*AN43</f>
        <v>4.3478260869565218E-3</v>
      </c>
      <c r="AG86">
        <f>AO39*AG39+AH39*AH40*AO40+AI39*AI41*AO41+AJ39*AJ42*AO42+AK39*AK43*AO43</f>
        <v>4.3478260869565218E-3</v>
      </c>
      <c r="AI86" s="1">
        <f>1-AF86/AG80</f>
        <v>0</v>
      </c>
      <c r="AK86" s="6">
        <f>(((AF6+(AH6/AL7)*AF7+(AI6/AL8)*AF8+(AJ6/AL9)*AF9+(AK6/AL10)*AF10)/AL6)-((AF15+(AH15/AL16)*AF16+(AI15/AL17)*AF17+(AJ15/AL18)*AF18+(AK15/AL19)*AF19)/AL15))/((AF6+(AH6/AL7)*AF7+(AI6/AL8)*AF8+(AJ6/AL9)*AF9+(AK6/AL10)*AF10)/AL6)</f>
        <v>0</v>
      </c>
    </row>
    <row r="87" spans="2:37" ht="14.1" customHeight="1" x14ac:dyDescent="0.25">
      <c r="B87" t="s">
        <v>2</v>
      </c>
      <c r="C87">
        <f>K40*E40+D40*D39*K39+F40*F41*K41+G40*G42*K42+H40*H43*K43</f>
        <v>3.6346245815399329E-3</v>
      </c>
      <c r="D87">
        <f>L40*E40+D40*D39*L39+F40*F41*L41+G40*G42*L42+H40*H43*L43</f>
        <v>3.6346245815399329E-3</v>
      </c>
      <c r="F87">
        <f t="shared" ref="F87:F90" si="24">1-C87/D81</f>
        <v>2.4390243902439046E-2</v>
      </c>
      <c r="G87" s="17">
        <f t="shared" ref="G87:G90" si="25">IF(ABS(R87)=0,"  ",F87-R87*(U16/I16)*((O7/C7)/(O16/C16)))</f>
        <v>-6.9388939039072284E-18</v>
      </c>
      <c r="H87" s="1" t="str">
        <f t="shared" ref="H87:H90" si="26">IF(ABS(AI87)=0,"  ",F87-AI87*(AL16/I16)*((AF7/C7)/(AF16/C16)))</f>
        <v xml:space="preserve">  </v>
      </c>
      <c r="J87" s="6">
        <f>(((C7+(D7/I6)*C6+(F7/I8)*C8+(G7/I9)*C9+(H7/I10)*C10)/I7)-((C16+(D16/I15)*C15+(F16/I17)*C17+(G16/I18)*C18+(H16/I19)*C19)/I16))/((C7+(D7/I6)*C6+(F7/I8)*C8+(G7/I9)*C9+(H7/I10)*C10)/I7)</f>
        <v>2.4390243902438932E-2</v>
      </c>
      <c r="K87">
        <f>(C7/I7-C16/I16)/(C7/I7)</f>
        <v>2.4390243902438932E-2</v>
      </c>
      <c r="L87" s="15"/>
      <c r="O87">
        <f>W40*Q40+P40*P39*W39+R40*R41*W41+S40*S42*W42+T40*T43*W43</f>
        <v>6.8027210884353739E-3</v>
      </c>
      <c r="P87">
        <f>X40*Q40+P40*P39*X39+R40*R41*X41+S40*S42*X42+T40*T43*X43</f>
        <v>6.8027210884353739E-3</v>
      </c>
      <c r="R87" s="1">
        <f>1-O87/P81</f>
        <v>4.7619047619047672E-2</v>
      </c>
      <c r="T87" s="6">
        <f>(((O7+(P7/U6)*O6+(R7/U8)*O8+(S7/U9)*O9+(T7/U10)*O10)/U7)-((O16+(P16/U15)*O15+(R16/U17)*O17+(S16/U18)*O18+(T16/U19)*O19)/U16))/((O7+(P7/U6)*O6+(R7/U8)*O8+(S7/U9)*O9+(T7/U10)*O10)/U7)</f>
        <v>4.7619047619047672E-2</v>
      </c>
      <c r="U87">
        <f>(O7/U7-O16/U16)/(O7/U7)</f>
        <v>4.7619047619047672E-2</v>
      </c>
      <c r="AF87">
        <f>AN40*AH40+AG40*AG39*AN39+AI40*AI41*AN41+AJ40*AJ42*AN42+AK40*AK43*AN43</f>
        <v>7.8260869565217397E-3</v>
      </c>
      <c r="AG87">
        <f>AO40*AH40+AG40*AG39*AO39+AI40*AI41*AO41+AJ40*AJ42*AO42+AK40*AK43*AO43</f>
        <v>7.8260869565217397E-3</v>
      </c>
      <c r="AI87" s="1">
        <f>1-AF87/AG81</f>
        <v>0</v>
      </c>
      <c r="AK87" s="6">
        <f>(((AF7+(AG7/AL6)*AF6+(AI7/AL8)*AF8+(AJ7/AL9)*AF9+(AK7/AL10)*AF10)/AL7)-((AF16+(AG16/AL15)*AF15+(AI16/AL17)*AF17+(AJ16/AL18)*AF18+(AK16/AL19)*AF19)/AL16))/((AF7+(AG7/AL6)*AF6+(AI7/AL8)*AF8+(AJ7/AL9)*AF9+(AK7/AL10)*AF10)/AL7)</f>
        <v>0</v>
      </c>
    </row>
    <row r="88" spans="2:37" ht="14.1" customHeight="1" x14ac:dyDescent="0.25">
      <c r="B88" t="s">
        <v>3</v>
      </c>
      <c r="C88">
        <f>K41*F41+D41*D39*K39+E41*E40*K40+G41*G42*K42+H41*H43*K43</f>
        <v>3.8636144112817535E-3</v>
      </c>
      <c r="D88">
        <f>L41*F41+D41*D39*L39+E41*E40*L40+G41*G42*L42+H41*H43*L43</f>
        <v>3.8636144112817535E-3</v>
      </c>
      <c r="F88" s="16">
        <f t="shared" si="24"/>
        <v>1.4778325123152802E-2</v>
      </c>
      <c r="G88" s="17" t="str">
        <f t="shared" si="25"/>
        <v xml:space="preserve">  </v>
      </c>
      <c r="H88" s="18">
        <f t="shared" si="26"/>
        <v>4.163336342344337E-17</v>
      </c>
      <c r="J88" s="6">
        <f>(((C8+(D8/I6)*C6+(E8/I7)*C7+(G8/I9)*C9+(H8/I10)*C10)/I8)-((C17+(D17/I15)*C15+(E17/I16)*C16+(G17/I18)*C18+(H17/I19)*C19)/I17))/((C8+(D8/I6)*C6+(E8/I7)*C7+(G8/I9)*C9+(H8/I10)*C10)/I8)</f>
        <v>1.4778325123152691E-2</v>
      </c>
      <c r="O88">
        <f>W41*R41+P41*P39*W39+Q41*Q40*W40+S41*S42*W42+T41*T43*W43</f>
        <v>8.5714285714285701E-3</v>
      </c>
      <c r="P88">
        <f>X41*R41+P41*P39*X39+Q41*Q40*X40+S41*S42*X42+T41*T43*X43</f>
        <v>8.5714285714285701E-3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F88">
        <f>AN41*AI41+AG41*AG39*AN39+AH41*AH40*AN40+AJ41*AJ42*AN42+AK41*AK43*AN43</f>
        <v>6.7539046010975093E-3</v>
      </c>
      <c r="AG88">
        <f>AO41*AI41+AG41*AG39*AO39+AH41*AH40*AO40+AJ41*AJ42*AO42+AK41*AK43*AO43</f>
        <v>6.7539046010975093E-3</v>
      </c>
      <c r="AI88" s="1">
        <f>1-AF88/AG82</f>
        <v>2.9126213592233108E-2</v>
      </c>
      <c r="AK88" s="13">
        <f>(((AF8+(AG8/AL6)*AF6+(AH8/AL7)*AF7+(AJ8/AL9)*AF9+(AK8/AL10)*AF10)/AL8)-((AF17+(AG17/AL15)*AF15+(AH17/AL16)*AF16+(AJ17/AL18)*AF18+(AK17/AL19)*AF19)/AL17))/((AF8+(AG8/AL6)*AF6+(AH8/AL7)*AF7+(AJ8/AL9)*AF9+(AK8/AL10)*AF10)/AL8)</f>
        <v>2.912621359223308E-2</v>
      </c>
    </row>
    <row r="89" spans="2:37" ht="14.1" customHeight="1" x14ac:dyDescent="0.25">
      <c r="B89" t="s">
        <v>21</v>
      </c>
      <c r="C89">
        <f>K42*G42+D42*D39*K39+E42*E40*K40+F42*F41*K41+H42*H43*K43</f>
        <v>1.9607843137254902E-3</v>
      </c>
      <c r="D89">
        <f>L42*G42+D42*D39*L39+E42*E40*L40+F42*F41*L41+H42*H43*L43</f>
        <v>1.9607843137254902E-3</v>
      </c>
      <c r="F89">
        <f t="shared" si="24"/>
        <v>0</v>
      </c>
      <c r="G89" s="17" t="str">
        <f t="shared" si="25"/>
        <v xml:space="preserve">  </v>
      </c>
      <c r="H89" s="1" t="str">
        <f t="shared" si="26"/>
        <v xml:space="preserve">  </v>
      </c>
      <c r="J89" s="6">
        <f>(((C9+(D9/I6)*C6+(E9/I7)*C7+(F9/I8)*C8+(H9/I10)*C10)/I9)-((C18+(D18/I15)*C15+(E18/I16)*C16+(F18/I17)*C17+(H18/I19)*C19)/I18))/((C9+(D9/I6)*C6+(E9/I7)*C7+(F9/I8)*C8+(H9/I10)*C10)/I9)</f>
        <v>0</v>
      </c>
      <c r="O89">
        <f>W42*S42+P42*P39*W39+Q42*Q40*W40+R42*R41*W41+T42*T43*W43</f>
        <v>3.5714285714285713E-3</v>
      </c>
      <c r="P89">
        <f>X42*S42+P42*P39*X39+Q42*Q40*X40+R42*R41*X41+T42*T43*X43</f>
        <v>3.5714285714285713E-3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F89">
        <f>AN42*AJ42+AG42*AG39*AN39+AH42*AH40*AN40+AI42*AI41*AN41+AK42*AK43*AN43</f>
        <v>4.3478260869565218E-3</v>
      </c>
      <c r="AG89">
        <f>AO42*AJ42+AG42*AG39*AO39+AH42*AH40*AO40+AI42*AI41*AO41+AK42*AK43*AO43</f>
        <v>4.3478260869565218E-3</v>
      </c>
      <c r="AI89" s="1">
        <f>1-AF89/AG83</f>
        <v>0</v>
      </c>
      <c r="AK89" s="6">
        <f>(((AF9+(AG9/AL6)*AF6+(AH9/AL7)*AF7+(AI9/AL8)*AF8+(AK9/AL10)*AF10)/AL9)-((AF18+(AG18/AL15)*AF15+(AH18/AL16)*AF16+(AI18/AL17)*AF17+(AK18/AL19)*AF19)/AL18))/((AF9+(AG9/AL6)*AF6+(AH9/AL7)*AF7+(AI9/AL8)*AF8+(AK9/AL10)*AF10)/AL9)</f>
        <v>0</v>
      </c>
    </row>
    <row r="90" spans="2:37" ht="14.1" customHeight="1" x14ac:dyDescent="0.25">
      <c r="B90" t="s">
        <v>22</v>
      </c>
      <c r="C90">
        <f>K43*H43+D43*D39*K39+E43*E40*K40+F43*F41*K41+G43*G42*K42</f>
        <v>1.9607843137254902E-3</v>
      </c>
      <c r="D90">
        <f>L43*H43+D43*D39*L39+E43*E40*L40+F43*F41*L41+G43*G42*L42</f>
        <v>1.9607843137254902E-3</v>
      </c>
      <c r="F90">
        <f t="shared" si="24"/>
        <v>0</v>
      </c>
      <c r="G90" s="17" t="str">
        <f t="shared" si="25"/>
        <v xml:space="preserve">  </v>
      </c>
      <c r="H90" s="1" t="str">
        <f t="shared" si="26"/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0</v>
      </c>
      <c r="O90">
        <f>W43*T43+P43*P39*W39+Q43*Q40*W40+R43*R41*W41+S43*S42*W42</f>
        <v>3.5714285714285713E-3</v>
      </c>
      <c r="P90">
        <f>X43*T43+P43*P39*X39+Q43*Q40*X40+R43*R41*X41+S43*S42*X42</f>
        <v>3.5714285714285713E-3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F90">
        <f>AN43*AK43+AG43*AG39*AN39+AH43*AH40*AN40+AI43*AI41*AN41+AJ43*AJ42*AN42</f>
        <v>4.3478260869565218E-3</v>
      </c>
      <c r="AG90">
        <f>AO43*AK43+AG43*AG39*AO39+AH43*AH40*AO40+AI43*AI41*AO41+AJ43*AJ42*AO42</f>
        <v>4.3478260869565218E-3</v>
      </c>
      <c r="AI90" s="1">
        <f>1-AF90/AG84</f>
        <v>0</v>
      </c>
      <c r="AK90" s="6">
        <f>(((AF10+(AG10/AL6)*AF6+(AH10/AL7)*AF7+(AI10/AL8)*AF8+(AJ10/AL9)*AF9)/AL10)-((AF19+(AG19/AL15)*AF15+(AH19/AL16)*AF16+(AI19/AL17)*AF17+(AJ19/AL18)*AF18)/AL19))/((AF10+(AG10/AL6)*AF6+(AH10/AL7)*AF7+(AI10/AL8)*AF8+(AJ10/AL9)*AF9)/AL10)</f>
        <v>0</v>
      </c>
    </row>
    <row r="91" spans="2:37" ht="14.1" customHeight="1" x14ac:dyDescent="0.25">
      <c r="B91" t="s">
        <v>23</v>
      </c>
      <c r="G91" s="1"/>
      <c r="H91" s="1"/>
      <c r="J91" s="6"/>
      <c r="R91" s="1"/>
      <c r="T91" s="6"/>
      <c r="AI91" s="1"/>
      <c r="AK91" s="6"/>
    </row>
    <row r="92" spans="2:37" ht="14.1" customHeight="1" x14ac:dyDescent="0.25">
      <c r="B92" t="s">
        <v>0</v>
      </c>
      <c r="C92">
        <f>K45*D45+E45*E46*K46+F45*F47*K47+G45*G48*K48+H45*H49*K49</f>
        <v>1.9607843137254906E-3</v>
      </c>
      <c r="F92">
        <f>1-C92/D86</f>
        <v>0</v>
      </c>
      <c r="G92" s="17" t="str">
        <f>IF(ABS(R92)=0,"  ",F92-R92*(U24/I24)*((O15/C15)/(O24/C24)))</f>
        <v xml:space="preserve">  </v>
      </c>
      <c r="H92" s="18" t="str">
        <f>IF(ABS(AI92)=0,"  ",F92-AI92*(AL24/I24)*((AF15/C15)/(AF24/C24)))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0</v>
      </c>
      <c r="O92">
        <f>W45*P45+Q45*Q46*W46+R45*R47*W47+S45*S48*W48+T45*T49*W49</f>
        <v>3.5714285714285713E-3</v>
      </c>
      <c r="R92" s="1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F92">
        <f>AN45*AG45+AH45*AH46*AN46+AI45*AI47*AN47+AJ45*AJ48*AN48+AK45*AK49*AN49</f>
        <v>4.3478260869565218E-3</v>
      </c>
      <c r="AI92" s="11">
        <f>1-AF92/AG86</f>
        <v>0</v>
      </c>
      <c r="AK92" s="6">
        <f>(((AF15+(AH15/AL16)*AF16+(AI15/AL17)*AF17+(AJ15/AL18)*AF18+(AK15/AL19)*AF19)/AL15)-((AF24+(AH24/AL25)*AF25+(AI24/AL26)*AF26+(AJ24/AL27)*AF27+(AK24/AL28)*AF28)/AL24))/((AF15+(AH15/AL16)*AF16+(AI15/AL17)*AF17+(AJ15/AL18)*AF18+(AK15/AL19)*AF19)/AL15)</f>
        <v>0</v>
      </c>
    </row>
    <row r="93" spans="2:37" ht="14.1" customHeight="1" x14ac:dyDescent="0.25">
      <c r="B93" t="s">
        <v>2</v>
      </c>
      <c r="C93">
        <f>K46*E46+D46*D45*K45+F46*F47*K47+G46*G48*K48+H46*H49*K49</f>
        <v>3.5438670117274029E-3</v>
      </c>
      <c r="F93">
        <f t="shared" ref="F93:F96" si="27">1-C93/D87</f>
        <v>2.4970273483947425E-2</v>
      </c>
      <c r="G93" s="17">
        <f t="shared" ref="G93:G96" si="28">IF(ABS(R93)=0,"  ",F93-R93*(U25/I25)*((O16/C16)/(O25/C25)))</f>
        <v>-2.2204460492503131E-16</v>
      </c>
      <c r="H93" s="18" t="str">
        <f t="shared" ref="H93:H96" si="29">IF(ABS(AI93)=0,"  ",F93-AI93*(AL25/I25)*((AF16/C16)/(AF25/C25)))</f>
        <v xml:space="preserve">  </v>
      </c>
      <c r="J93" s="6">
        <f>(((C16+(D16/I15)*C15+(F16/I17)*C17+(G16/I18)*C18+(H16/I19)*C19)/I16)-((C25+(D25/I24)*C24+(F25/I26)*C26+(G25/I27)*C27+(H25/I28)*C28)/I25))/((C16+(D16/I15)*C15+(F16/I17)*C17+(G16/I18)*C18+(H16/I19)*C19)/I16)</f>
        <v>2.4970273483947689E-2</v>
      </c>
      <c r="O93">
        <f>W46*Q46+P46*P45*W45+R46*R47*W47+S46*S48*W48+T46*T49*W49</f>
        <v>6.4787819889860704E-3</v>
      </c>
      <c r="R93" s="1">
        <f>1-O93/P87</f>
        <v>4.7619047619047561E-2</v>
      </c>
      <c r="T93" s="6">
        <f>(((O16+(P16/U15)*O15+(R16/U17)*O17+(S16/U18)*O18+(T16/U19)*O19)/U16)-((O25+(P25/U24)*O24+(R25/U26)*O26+(S25/U27)*O27+(T25/U28)*O28)/U25))/((O16+(P16/U15)*O15+(R16/U17)*O17+(S16/U18)*O18+(T16/U19)*O19)/U16)</f>
        <v>4.7619047619047519E-2</v>
      </c>
      <c r="AF93">
        <f>AN46*AH46+AG46*AG45*AN45+AI46*AI47*AN47+AJ46*AJ48*AN48+AK46*AK49*AN49</f>
        <v>7.8260869565217397E-3</v>
      </c>
      <c r="AI93" s="1">
        <f>1-AF93/AG87</f>
        <v>0</v>
      </c>
      <c r="AK93" s="6">
        <f>(((AF16+(AG16/AL15)*AF15+(AI16/AL17)*AF17+(AJ16/AL18)*AF18+(AK16/AL19)*AF19)/AL16)-((AF25+(AG25/AL24)*AF24+(AI25/AL26)*AF26+(AJ25/AL27)*AF27+(AK25/AL28)*AF28)/AL25))/((AF16+(AG16/AL15)*AF15+(AI16/AL17)*AF17+(AJ16/AL18)*AF18+(AK16/AL19)*AF19)/AL16)</f>
        <v>0</v>
      </c>
    </row>
    <row r="94" spans="2:37" ht="14.1" customHeight="1" x14ac:dyDescent="0.25">
      <c r="B94" t="s">
        <v>3</v>
      </c>
      <c r="C94">
        <f>K47*F47+D47*D45*K45+E47*E46*K46+G47*G48*K48+H47*H49*K49</f>
        <v>3.8056855038584893E-3</v>
      </c>
      <c r="F94">
        <f t="shared" si="27"/>
        <v>1.4993449463826303E-2</v>
      </c>
      <c r="G94" s="17" t="str">
        <f t="shared" si="28"/>
        <v xml:space="preserve">  </v>
      </c>
      <c r="H94" s="18">
        <f t="shared" si="29"/>
        <v>-2.3071822230491534E-16</v>
      </c>
      <c r="J94" s="6">
        <f>(((C17+(D17/I15)*C15+(E17/I16)*C16+(G17/I19)*C18+(H17/I19)*C19)/I17)-((C26+(D26/I24)*C24+(E26/I25)*C25+(G26/I27)*C27+(H26/I28)*C28)/I26))/((C17+(D17/I15)*C15+(E17/I16)*C16+(G17/I18)*C18+(H17/I18)*C19)/I17)</f>
        <v>1.4993449463826669E-2</v>
      </c>
      <c r="O94">
        <f>W47*R47+P47*P45*W45+Q47*Q46*W46+S47*S48*W48+T47*T49*W49</f>
        <v>8.5714285714285701E-3</v>
      </c>
      <c r="R94" s="1">
        <f t="shared" ref="R94" si="30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0</v>
      </c>
      <c r="AF94">
        <f>AN47*AI47+AG47*AG45*AN45+AH47*AH46*AN46+AJ47*AJ48*AN48+AK47*AK49*AN49</f>
        <v>6.557188933104377E-3</v>
      </c>
      <c r="AI94" s="1">
        <f t="shared" ref="AI94" si="31">1-AF94/AG88</f>
        <v>2.9126213592233108E-2</v>
      </c>
      <c r="AK94" s="13">
        <f>(((AF17+(AG17/AL15)*AF15+(AH17/AL16)*AF16+(AJ17/AL19)*AF18+(AK17/AL19)*AF19)/AL17)-((AF26+(AG26/AL24)*AF24+(AH26/AL25)*AF25+(AJ26/AL27)*AF27+(AK26/AL28)*AF28)/AL26))/((AF17+(AG17/AL15)*AF15+(AH17/AL16)*AF16+(AJ17/AL18)*AF18+(AK17/AL18)*AF19)/AL17)</f>
        <v>2.9126213592233146E-2</v>
      </c>
    </row>
    <row r="95" spans="2:37" ht="14.1" customHeight="1" x14ac:dyDescent="0.25">
      <c r="B95" t="s">
        <v>21</v>
      </c>
      <c r="C95">
        <f>K48*G48+D48*D45*K45+E48*E46*K46+F48*F47*K47+H48*H49*K49</f>
        <v>1.9607843137254906E-3</v>
      </c>
      <c r="F95">
        <f t="shared" si="27"/>
        <v>0</v>
      </c>
      <c r="G95" s="17" t="str">
        <f t="shared" si="28"/>
        <v xml:space="preserve">  </v>
      </c>
      <c r="H95" s="18" t="str">
        <f t="shared" si="29"/>
        <v xml:space="preserve">  </v>
      </c>
      <c r="J95" s="6">
        <f>(((C18+(D18/I15)*C15+(E18/I16)*C16+(F18/I17)*C17+(H18/I19)*C19)/I18)-((C27+(D27/I24)*C24+(E27/I25)*C25+(F27/I26)*C26+(H27/I28)*C28)/I27))/((C18+(D18/I15)*C15+(E18/I16)*C16+(F18/I17)*C17+(H18/I19)*C19)/I18)</f>
        <v>0</v>
      </c>
      <c r="O95">
        <f>W48*S48+P48*P45*W45+Q48*Q46*W46+R48*R47*W47+T48*T49*W49</f>
        <v>3.5714285714285713E-3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0</v>
      </c>
      <c r="AF95">
        <f>AN48*AJ48+AG48*AG45*AN45+AH48*AH46*AN46+AI48*AI47*AN47+AK48*AK49*AN49</f>
        <v>4.3478260869565218E-3</v>
      </c>
      <c r="AI95" s="1">
        <f>1-AF95/AG89</f>
        <v>0</v>
      </c>
      <c r="AK95" s="6">
        <f>(((AF18+(AG18/AL15)*AF15+(AH18/AL16)*AF16+(AI18/AL17)*AF17+(AK18/AL19)*AF19)/AL18)-((AF27+(AG27/AL24)*AF24+(AH27/AL25)*AF25+(AI27/AL26)*AF26+(AK27/AL28)*AF28)/AL27))/((AF18+(AG18/AL15)*AF15+(AH18/AL16)*AF16+(AI18/AL17)*AF17+(AK18/AL19)*AF19)/AL18)</f>
        <v>0</v>
      </c>
    </row>
    <row r="96" spans="2:37" ht="14.1" customHeight="1" x14ac:dyDescent="0.25">
      <c r="B96" t="s">
        <v>22</v>
      </c>
      <c r="C96">
        <f>K49*H49+D49*D45*K45+E49*E46*K46+F49*F47*K47+G49*G48*K48</f>
        <v>1.9607843137254906E-3</v>
      </c>
      <c r="F96">
        <f t="shared" si="27"/>
        <v>0</v>
      </c>
      <c r="G96" s="17" t="str">
        <f t="shared" si="28"/>
        <v xml:space="preserve">  </v>
      </c>
      <c r="H96" s="18" t="str">
        <f t="shared" si="29"/>
        <v xml:space="preserve">  </v>
      </c>
      <c r="J96" s="6">
        <f>(((C19+(D19/I15)*C15+(E19/I16)*C16+(F19/I17)*C17+(G19/I18)*C18)/I19)-((C28+(D28/I24)*C24+(E28/I25)*C25+(F28/I26)*C26+(G28/I27)*C27)/I28))/((C19+(D19/I15)*C15+(E19/I16)*C16+(F19/I17)*C17+(G19/I18)*C18)/I19)</f>
        <v>0</v>
      </c>
      <c r="O96">
        <f>W49*T49+P49*P45*W45+Q49*Q46*W46+R49*R47*W47+S49*S48*W48</f>
        <v>3.5714285714285713E-3</v>
      </c>
      <c r="R96" s="1">
        <f t="shared" ref="R96" si="32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0</v>
      </c>
      <c r="AF96">
        <f>AN49*AK49+AG49*AG45*AN45+AH49*AH46*AN46+AI49*AI47*AN47+AJ49*AJ48*AN48</f>
        <v>4.3478260869565218E-3</v>
      </c>
      <c r="AI96" s="1">
        <f t="shared" ref="AI96" si="33">1-AF96/AG90</f>
        <v>0</v>
      </c>
      <c r="AK96" s="6">
        <f>(((AF19+(AG19/AL15)*AF15+(AH19/AL16)*AF16+(AI19/AL17)*AF17+(AJ19/AL18)*AF18)/AL19)-((AF28+(AG28/AL24)*AF24+(AH28/AL25)*AF25+(AI28/AL26)*AF26+(AJ28/AL27)*AF27)/AL28))/((AF19+(AG19/AL15)*AF15+(AH19/AL16)*AF16+(AI19/AL17)*AF17+(AJ19/AL18)*AF18)/AL19)</f>
        <v>0</v>
      </c>
    </row>
    <row r="98" spans="4:39" ht="14.1" customHeight="1" x14ac:dyDescent="0.25">
      <c r="J98" s="1" t="s">
        <v>27</v>
      </c>
      <c r="K98" s="1"/>
      <c r="L98" s="1"/>
      <c r="T98" s="1" t="s">
        <v>27</v>
      </c>
      <c r="U98" s="1"/>
      <c r="V98" s="1"/>
      <c r="AK98" s="1" t="s">
        <v>27</v>
      </c>
      <c r="AL98" s="1"/>
      <c r="AM98" s="1"/>
    </row>
    <row r="99" spans="4:39" ht="14.1" customHeight="1" x14ac:dyDescent="0.25">
      <c r="J99" s="1" t="s">
        <v>26</v>
      </c>
      <c r="K99" s="1"/>
      <c r="L99" s="1"/>
      <c r="T99" s="1" t="s">
        <v>26</v>
      </c>
      <c r="U99" s="1"/>
      <c r="V99" s="1"/>
      <c r="AK99" s="1" t="s">
        <v>26</v>
      </c>
      <c r="AL99" s="1"/>
      <c r="AM99" s="1"/>
    </row>
    <row r="100" spans="4:39" ht="14.1" customHeight="1" x14ac:dyDescent="0.25">
      <c r="J100" s="1">
        <v>1</v>
      </c>
      <c r="K100" s="1">
        <v>2</v>
      </c>
      <c r="L100" s="1">
        <v>3</v>
      </c>
      <c r="T100" s="1">
        <v>1</v>
      </c>
      <c r="U100" s="1">
        <v>2</v>
      </c>
      <c r="V100" s="1">
        <v>3</v>
      </c>
      <c r="AK100" s="1">
        <v>1</v>
      </c>
      <c r="AL100" s="1">
        <v>2</v>
      </c>
      <c r="AM100" s="1">
        <v>3</v>
      </c>
    </row>
    <row r="101" spans="4:39" ht="14.1" customHeight="1" x14ac:dyDescent="0.25">
      <c r="F101" s="6" t="s">
        <v>53</v>
      </c>
      <c r="J101" s="1">
        <v>100</v>
      </c>
      <c r="K101" s="1">
        <f>J101-J86*J101</f>
        <v>100</v>
      </c>
      <c r="L101" s="1">
        <f>K101-J92*K101</f>
        <v>100</v>
      </c>
      <c r="T101" s="1">
        <v>100</v>
      </c>
      <c r="U101" s="1">
        <f>T101-T86*T101</f>
        <v>100</v>
      </c>
      <c r="V101" s="1">
        <f>U101-T92*U101</f>
        <v>100</v>
      </c>
      <c r="AK101" s="1">
        <v>100</v>
      </c>
      <c r="AL101" s="1">
        <f>AK101-AK86*AK101</f>
        <v>100</v>
      </c>
      <c r="AM101" s="1">
        <f>AL101-AK92*AL101</f>
        <v>100</v>
      </c>
    </row>
    <row r="102" spans="4:39" ht="14.1" customHeight="1" x14ac:dyDescent="0.25">
      <c r="F102" s="6" t="s">
        <v>54</v>
      </c>
      <c r="J102" s="1">
        <v>100</v>
      </c>
      <c r="K102" s="1">
        <f>J102-J87*J102</f>
        <v>97.560975609756113</v>
      </c>
      <c r="L102" s="1">
        <f>K102-J93*K102</f>
        <v>95.124851367419751</v>
      </c>
      <c r="T102" s="1">
        <v>100</v>
      </c>
      <c r="U102" s="1">
        <f>T102-T87*T102</f>
        <v>95.238095238095227</v>
      </c>
      <c r="V102" s="1">
        <f>U102-T93*U102</f>
        <v>90.702947845804985</v>
      </c>
      <c r="AK102" s="1">
        <v>100</v>
      </c>
      <c r="AL102" s="1">
        <f>AK102-AK87*AK102</f>
        <v>100</v>
      </c>
      <c r="AM102" s="1">
        <f>AL102-AK93*AL102</f>
        <v>100</v>
      </c>
    </row>
    <row r="103" spans="4:39" ht="14.1" customHeight="1" x14ac:dyDescent="0.25">
      <c r="F103" s="6">
        <v>-2.5062656641603454E-3</v>
      </c>
      <c r="J103" s="1">
        <v>100</v>
      </c>
      <c r="K103" s="1">
        <f>J103-J88*J103</f>
        <v>98.522167487684726</v>
      </c>
      <c r="L103" s="1">
        <f>K103-J94*K103</f>
        <v>97.044980348391462</v>
      </c>
      <c r="T103" s="1">
        <v>100</v>
      </c>
      <c r="U103" s="1">
        <f>T103-T88*T103</f>
        <v>100</v>
      </c>
      <c r="V103" s="1">
        <f>U103-T94*U103</f>
        <v>100</v>
      </c>
      <c r="AK103" s="1">
        <v>100</v>
      </c>
      <c r="AL103" s="1">
        <f>AK103-AK88*AK103</f>
        <v>97.087378640776691</v>
      </c>
      <c r="AM103" s="1">
        <f>AL103-AK94*AL103</f>
        <v>94.259590913375419</v>
      </c>
    </row>
    <row r="104" spans="4:39" ht="14.1" customHeight="1" x14ac:dyDescent="0.25">
      <c r="F104" s="6">
        <v>8.6956521739132153E-3</v>
      </c>
      <c r="J104" s="1">
        <v>100</v>
      </c>
      <c r="K104" s="1">
        <f>J104-J89*J104</f>
        <v>100</v>
      </c>
      <c r="L104" s="1">
        <f>K104-J95*K104</f>
        <v>100</v>
      </c>
      <c r="T104" s="1">
        <v>100</v>
      </c>
      <c r="U104" s="1">
        <f>T104-T89*T104</f>
        <v>100</v>
      </c>
      <c r="V104" s="1">
        <f>U104-T95*U104</f>
        <v>100</v>
      </c>
      <c r="AK104" s="1">
        <v>100</v>
      </c>
      <c r="AL104" s="1">
        <f>AK104-AK89*AK104</f>
        <v>100</v>
      </c>
      <c r="AM104" s="1">
        <f>AL104-AK95*AL104</f>
        <v>100</v>
      </c>
    </row>
    <row r="105" spans="4:39" ht="14.1" customHeight="1" x14ac:dyDescent="0.25">
      <c r="F105" s="6">
        <v>0</v>
      </c>
      <c r="J105" s="1">
        <v>100</v>
      </c>
      <c r="K105" s="1">
        <f>J105-J90*J105</f>
        <v>100</v>
      </c>
      <c r="L105" s="1">
        <f>K105-J96*K105</f>
        <v>100</v>
      </c>
      <c r="T105" s="1">
        <v>100</v>
      </c>
      <c r="U105" s="1">
        <f>T105-T90*T105</f>
        <v>100</v>
      </c>
      <c r="V105" s="1">
        <f>U105-T96*U105</f>
        <v>100</v>
      </c>
      <c r="AK105" s="1">
        <v>100</v>
      </c>
      <c r="AL105" s="1">
        <f>AK105-AK90*AK105</f>
        <v>100</v>
      </c>
      <c r="AM105" s="1">
        <f>AL105-AK96*AL105</f>
        <v>100</v>
      </c>
    </row>
    <row r="106" spans="4:39" ht="14.1" customHeight="1" x14ac:dyDescent="0.25">
      <c r="F106" s="6">
        <v>0</v>
      </c>
    </row>
    <row r="107" spans="4:39" ht="14.1" customHeight="1" x14ac:dyDescent="0.25">
      <c r="D107" s="14"/>
      <c r="F107" s="6"/>
    </row>
    <row r="108" spans="4:39" ht="14.1" customHeight="1" x14ac:dyDescent="0.25">
      <c r="F108" s="6">
        <v>0</v>
      </c>
    </row>
    <row r="109" spans="4:39" ht="14.1" customHeight="1" x14ac:dyDescent="0.25">
      <c r="F109" s="6">
        <v>-2.2727272727272041E-3</v>
      </c>
    </row>
    <row r="110" spans="4:39" ht="14.1" customHeight="1" x14ac:dyDescent="0.25">
      <c r="F110" s="6">
        <v>9.5693779904304499E-3</v>
      </c>
    </row>
  </sheetData>
  <sheetProtection algorithmName="SHA-512" hashValue="KFrwitFkJciVxhEtGJ6L7JLWt5bfmDELmq8pc5hGJKpTZcXvo0hHCrisGMe0/AoKWcpXiXMOHOm1nb/PMIyYmw==" saltValue="unanyVaV1qF++elxQWPE1w==" spinCount="100000" sheet="1" objects="1" scenarios="1"/>
  <protectedRanges>
    <protectedRange sqref="AO4" name="Bereik8"/>
    <protectedRange sqref="AK2:AK3" name="Bereik7"/>
    <protectedRange sqref="AI2:AI3" name="Bereik6"/>
    <protectedRange sqref="AF6:AN28" name="Bereik5"/>
    <protectedRange sqref="X4" name="Bereik4"/>
    <protectedRange sqref="T2:T3" name="Bereik3"/>
    <protectedRange sqref="R2:R3" name="Bereik2"/>
    <protectedRange sqref="O6:W28" name="Bereik1"/>
  </protectedRange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O110"/>
  <sheetViews>
    <sheetView workbookViewId="0">
      <pane xSplit="2" ySplit="4" topLeftCell="C74" activePane="bottomRight" state="frozen"/>
      <selection pane="topRight" activeCell="C1" sqref="C1"/>
      <selection pane="bottomLeft" activeCell="A5" sqref="A5"/>
      <selection pane="bottomRight" activeCell="X17" sqref="X17"/>
    </sheetView>
  </sheetViews>
  <sheetFormatPr defaultColWidth="9" defaultRowHeight="14.1" customHeight="1" x14ac:dyDescent="0.25"/>
  <cols>
    <col min="1" max="1" width="4" customWidth="1"/>
    <col min="4" max="4" width="12" bestFit="1" customWidth="1"/>
    <col min="6" max="6" width="12.28515625" bestFit="1" customWidth="1"/>
    <col min="7" max="7" width="12.7109375" bestFit="1" customWidth="1"/>
    <col min="8" max="8" width="9.5703125" bestFit="1" customWidth="1"/>
    <col min="10" max="10" width="12.7109375" bestFit="1" customWidth="1"/>
    <col min="13" max="13" width="4.140625" customWidth="1"/>
    <col min="25" max="25" width="4.42578125" customWidth="1"/>
    <col min="30" max="30" width="4.42578125" customWidth="1"/>
  </cols>
  <sheetData>
    <row r="1" spans="2:41" ht="14.1" customHeight="1" x14ac:dyDescent="0.25">
      <c r="B1" s="1"/>
      <c r="N1" s="1" t="s">
        <v>30</v>
      </c>
      <c r="P1" t="s">
        <v>42</v>
      </c>
      <c r="R1" t="s">
        <v>43</v>
      </c>
      <c r="T1" t="s">
        <v>44</v>
      </c>
      <c r="AA1" s="1" t="s">
        <v>35</v>
      </c>
      <c r="AE1" s="1" t="s">
        <v>31</v>
      </c>
      <c r="AH1" t="s">
        <v>50</v>
      </c>
      <c r="AI1" t="s">
        <v>51</v>
      </c>
      <c r="AK1" t="s">
        <v>43</v>
      </c>
    </row>
    <row r="2" spans="2:41" ht="14.1" customHeight="1" x14ac:dyDescent="0.25">
      <c r="B2" s="1" t="s">
        <v>5</v>
      </c>
      <c r="N2" s="1" t="s">
        <v>5</v>
      </c>
      <c r="P2" t="s">
        <v>6</v>
      </c>
      <c r="R2" s="3">
        <v>5</v>
      </c>
      <c r="S2">
        <f>1+R2/100</f>
        <v>1.05</v>
      </c>
      <c r="T2" s="3">
        <v>0</v>
      </c>
      <c r="U2">
        <f>1+T2/100</f>
        <v>1</v>
      </c>
      <c r="AE2" s="1" t="s">
        <v>5</v>
      </c>
      <c r="AH2" t="s">
        <v>6</v>
      </c>
      <c r="AI2" s="8">
        <v>0</v>
      </c>
      <c r="AJ2">
        <f>1+AI2/100</f>
        <v>1</v>
      </c>
      <c r="AK2" s="3">
        <v>0</v>
      </c>
      <c r="AL2">
        <f>1+AK2/100</f>
        <v>1</v>
      </c>
    </row>
    <row r="3" spans="2:41" ht="14.1" customHeight="1" x14ac:dyDescent="0.25">
      <c r="C3" t="s">
        <v>11</v>
      </c>
      <c r="K3" t="s">
        <v>9</v>
      </c>
      <c r="L3" t="s">
        <v>13</v>
      </c>
      <c r="O3" t="s">
        <v>11</v>
      </c>
      <c r="P3" t="s">
        <v>23</v>
      </c>
      <c r="R3" s="3">
        <v>5</v>
      </c>
      <c r="S3">
        <f>1+R3/100</f>
        <v>1.05</v>
      </c>
      <c r="T3" s="3">
        <v>0</v>
      </c>
      <c r="U3">
        <f>1+T3/100</f>
        <v>1</v>
      </c>
      <c r="W3" t="s">
        <v>9</v>
      </c>
      <c r="X3" t="s">
        <v>13</v>
      </c>
      <c r="Z3" t="s">
        <v>34</v>
      </c>
      <c r="AB3" t="s">
        <v>34</v>
      </c>
      <c r="AF3" t="s">
        <v>11</v>
      </c>
      <c r="AH3" t="s">
        <v>23</v>
      </c>
      <c r="AI3" s="8">
        <v>0</v>
      </c>
      <c r="AJ3">
        <f>1+AI3/100</f>
        <v>1</v>
      </c>
      <c r="AK3" s="3">
        <v>0</v>
      </c>
      <c r="AL3">
        <f>1+AK3/100</f>
        <v>1</v>
      </c>
      <c r="AN3" t="s">
        <v>9</v>
      </c>
      <c r="AO3" t="s">
        <v>13</v>
      </c>
    </row>
    <row r="4" spans="2:41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s="4" t="s">
        <v>0</v>
      </c>
      <c r="N4" t="s">
        <v>28</v>
      </c>
      <c r="O4" t="s">
        <v>10</v>
      </c>
      <c r="P4" t="s">
        <v>0</v>
      </c>
      <c r="Q4" t="s">
        <v>2</v>
      </c>
      <c r="S4" t="s">
        <v>21</v>
      </c>
      <c r="T4" t="s">
        <v>22</v>
      </c>
      <c r="U4" t="s">
        <v>1</v>
      </c>
      <c r="W4" t="s">
        <v>12</v>
      </c>
      <c r="X4" s="3" t="s">
        <v>0</v>
      </c>
      <c r="Y4" s="9"/>
      <c r="Z4" t="s">
        <v>32</v>
      </c>
      <c r="AB4" t="s">
        <v>33</v>
      </c>
      <c r="AE4" t="s">
        <v>28</v>
      </c>
      <c r="AF4" t="s">
        <v>10</v>
      </c>
      <c r="AG4" t="s">
        <v>0</v>
      </c>
      <c r="AH4" t="s">
        <v>2</v>
      </c>
      <c r="AI4" t="s">
        <v>3</v>
      </c>
      <c r="AJ4" t="s">
        <v>21</v>
      </c>
      <c r="AK4" t="s">
        <v>22</v>
      </c>
      <c r="AL4" t="s">
        <v>1</v>
      </c>
      <c r="AN4" t="s">
        <v>12</v>
      </c>
      <c r="AO4" s="3" t="s">
        <v>0</v>
      </c>
    </row>
    <row r="5" spans="2:41" ht="14.1" customHeight="1" x14ac:dyDescent="0.25">
      <c r="N5" s="1"/>
    </row>
    <row r="6" spans="2:41" ht="14.1" customHeight="1" x14ac:dyDescent="0.25">
      <c r="B6" t="s">
        <v>0</v>
      </c>
      <c r="C6" s="4">
        <f>O6+AF6</f>
        <v>40</v>
      </c>
      <c r="D6" s="4"/>
      <c r="E6" s="4"/>
      <c r="F6" s="4"/>
      <c r="G6" s="4"/>
      <c r="H6" s="4"/>
      <c r="I6" s="4">
        <f>U6+AL6</f>
        <v>40</v>
      </c>
      <c r="K6" s="4">
        <f>(U6*W6+AL6*AN6)/(U6+AL6)</f>
        <v>1.25</v>
      </c>
      <c r="L6">
        <f>K6/IF($L$4="A",$K$6,IF($L$4="B",$K$7,IF($L$4="C",$K$8,IF($L$4="D",$K$9,IF($L$4="E",$K$10,0)))))</f>
        <v>1</v>
      </c>
      <c r="N6" t="s">
        <v>0</v>
      </c>
      <c r="O6" s="3">
        <v>20</v>
      </c>
      <c r="U6" s="3">
        <v>20</v>
      </c>
      <c r="W6" s="3">
        <v>1.2</v>
      </c>
      <c r="X6">
        <f>W6/IF($X$4="A",$W$6,IF($X$4="B",$W$7,IF($X$4="C",$W$8,IF($X$4="D",$W$9,IF($X$4="E",$W$10,0)))))</f>
        <v>1</v>
      </c>
      <c r="AE6" t="s">
        <v>0</v>
      </c>
      <c r="AF6" s="3">
        <v>20</v>
      </c>
      <c r="AL6" s="3">
        <v>20</v>
      </c>
      <c r="AN6" s="3">
        <v>1.3</v>
      </c>
      <c r="AO6">
        <f>AN6/IF($AO$4="A",$AN$6,IF($AO$4="B",$AN$7,IF($AO$4="C",$AN$8,IF($AO$4="D",$AN$9,IF($AO$4="E",$AN$10,0)))))</f>
        <v>1</v>
      </c>
    </row>
    <row r="7" spans="2:41" ht="14.1" customHeight="1" x14ac:dyDescent="0.25">
      <c r="B7" t="s">
        <v>2</v>
      </c>
      <c r="C7" s="4">
        <f t="shared" ref="C7:C10" si="0">O7+AF7</f>
        <v>190</v>
      </c>
      <c r="D7" s="4"/>
      <c r="E7" s="4"/>
      <c r="F7" s="4"/>
      <c r="G7" s="4"/>
      <c r="H7" s="4"/>
      <c r="I7" s="4">
        <f>U7+AL7</f>
        <v>100</v>
      </c>
      <c r="K7" s="4">
        <f t="shared" ref="K7:K10" si="1">(U7*W7+AL7*AN7)/(U7+AL7)</f>
        <v>2.37</v>
      </c>
      <c r="L7">
        <f>K7/IF($L$4="A",$K$6,IF($L$4="B",$K$7,IF($L$4="C",$K$8,IF($L$4="D",$K$9,IF($L$4="E",$K$10,0)))))</f>
        <v>1.8960000000000001</v>
      </c>
      <c r="N7" t="s">
        <v>2</v>
      </c>
      <c r="O7" s="3">
        <v>100</v>
      </c>
      <c r="U7" s="3">
        <v>50</v>
      </c>
      <c r="W7" s="3">
        <v>2.4</v>
      </c>
      <c r="X7">
        <f>W7/IF($X$4="A",$W$6,IF($X$4="B",$W$7,IF($X$4="C",$W$8,IF($X$4="D",$W$9,IF($X$4="E",$W$10,0)))))</f>
        <v>2</v>
      </c>
      <c r="AE7" t="s">
        <v>2</v>
      </c>
      <c r="AF7" s="3">
        <v>90</v>
      </c>
      <c r="AL7" s="3">
        <v>50</v>
      </c>
      <c r="AN7" s="3">
        <v>2.34</v>
      </c>
      <c r="AO7">
        <f>AN7/IF($AO$4="A",$AN$6,IF($AO$4="B",$AN$7,IF($AO$4="C",$AN$8,IF($AO$4="D",$AN$9,IF($AO$4="E",$AN$10,0)))))</f>
        <v>1.7999999999999998</v>
      </c>
    </row>
    <row r="8" spans="2:41" ht="14.1" customHeight="1" x14ac:dyDescent="0.25">
      <c r="B8" t="s">
        <v>3</v>
      </c>
      <c r="C8" s="4">
        <f t="shared" si="0"/>
        <v>200</v>
      </c>
      <c r="D8" s="4"/>
      <c r="E8" s="4"/>
      <c r="F8" s="4"/>
      <c r="G8" s="4"/>
      <c r="H8" s="4"/>
      <c r="I8" s="4">
        <f t="shared" ref="I8:I10" si="2">U8+AL8</f>
        <v>100</v>
      </c>
      <c r="K8" s="4">
        <f t="shared" si="1"/>
        <v>2.48</v>
      </c>
      <c r="L8">
        <f>K8/IF($L$4="A",$K$6,IF($L$4="B",$K$7,IF($L$4="C",$K$8,IF($L$4="D",$K$9,IF($L$4="E",$K$10,0)))))</f>
        <v>1.984</v>
      </c>
      <c r="N8" t="s">
        <v>3</v>
      </c>
      <c r="O8" s="3">
        <v>120</v>
      </c>
      <c r="U8" s="3">
        <v>50</v>
      </c>
      <c r="W8" s="3">
        <v>2.88</v>
      </c>
      <c r="X8">
        <f>W8/IF($X$4="A",$W$6,IF($X$4="B",$W$7,IF($X$4="C",$W$8,IF($X$4="D",$W$9,IF($X$4="E",$W$10,0)))))</f>
        <v>2.4</v>
      </c>
      <c r="AE8" t="s">
        <v>3</v>
      </c>
      <c r="AF8" s="3">
        <v>80</v>
      </c>
      <c r="AL8" s="3">
        <v>50</v>
      </c>
      <c r="AN8" s="3">
        <v>2.08</v>
      </c>
      <c r="AO8">
        <f>AN8/IF($AO$4="A",$AN$6,IF($AO$4="B",$AN$7,IF($AO$4="C",$AN$8,IF($AO$4="D",$AN$9,IF($AO$4="E",$AN$10,0)))))</f>
        <v>1.6</v>
      </c>
    </row>
    <row r="9" spans="2:41" ht="14.1" customHeight="1" x14ac:dyDescent="0.25">
      <c r="B9" t="s">
        <v>21</v>
      </c>
      <c r="C9" s="4">
        <f t="shared" si="0"/>
        <v>40</v>
      </c>
      <c r="D9" s="4"/>
      <c r="E9" s="4"/>
      <c r="F9" s="4"/>
      <c r="G9" s="4"/>
      <c r="H9" s="4"/>
      <c r="I9" s="4">
        <f t="shared" si="2"/>
        <v>40</v>
      </c>
      <c r="K9" s="4">
        <f t="shared" si="1"/>
        <v>1.25</v>
      </c>
      <c r="L9">
        <f>K9/IF($L$4="A",$K$6,IF($L$4="B",$K$7,IF($L$4="C",$K$8,IF($L$4="D",$K$9,IF($L$4="E",$K$10,0)))))</f>
        <v>1</v>
      </c>
      <c r="N9" t="s">
        <v>21</v>
      </c>
      <c r="O9" s="3">
        <v>20</v>
      </c>
      <c r="U9" s="3">
        <v>20</v>
      </c>
      <c r="W9" s="3">
        <v>1.2</v>
      </c>
      <c r="X9">
        <f>W9/IF($X$4="A",$W$6,IF($X$4="B",$W$7,IF($X$4="C",$W$8,IF($X$4="D",$W$9,IF($X$4="E",$W$10,0)))))</f>
        <v>1</v>
      </c>
      <c r="AE9" t="s">
        <v>21</v>
      </c>
      <c r="AF9" s="3">
        <v>20</v>
      </c>
      <c r="AL9" s="3">
        <v>20</v>
      </c>
      <c r="AN9" s="3">
        <v>1.3</v>
      </c>
      <c r="AO9">
        <f>AN9/IF($AO$4="A",$AN$6,IF($AO$4="B",$AN$7,IF($AO$4="C",$AN$8,IF($AO$4="D",$AN$9,IF($AO$4="E",$AN$10,0)))))</f>
        <v>1</v>
      </c>
    </row>
    <row r="10" spans="2:41" ht="14.1" customHeight="1" x14ac:dyDescent="0.25">
      <c r="B10" t="s">
        <v>22</v>
      </c>
      <c r="C10" s="4">
        <f t="shared" si="0"/>
        <v>40</v>
      </c>
      <c r="D10" s="4"/>
      <c r="E10" s="4"/>
      <c r="F10" s="4"/>
      <c r="G10" s="4"/>
      <c r="H10" s="4"/>
      <c r="I10" s="4">
        <f t="shared" si="2"/>
        <v>40</v>
      </c>
      <c r="K10" s="4">
        <f t="shared" si="1"/>
        <v>1.25</v>
      </c>
      <c r="L10">
        <f>K10/IF($L$4="A",$K$6,IF($L$4="B",$K$7,IF($L$4="C",$K$8,IF($L$4="D",$K$9,IF($L$4="E",$K$10,0)))))</f>
        <v>1</v>
      </c>
      <c r="N10" t="s">
        <v>22</v>
      </c>
      <c r="O10" s="3">
        <v>20</v>
      </c>
      <c r="U10" s="3">
        <v>20</v>
      </c>
      <c r="W10" s="3">
        <v>1.2</v>
      </c>
      <c r="X10">
        <f>W10/IF($X$4="A",$W$6,IF($X$4="B",$W$7,IF($X$4="C",$W$8,IF($X$4="D",$W$9,IF($X$4="E",$W$10,0)))))</f>
        <v>1</v>
      </c>
      <c r="AE10" t="s">
        <v>22</v>
      </c>
      <c r="AF10" s="3">
        <v>20</v>
      </c>
      <c r="AL10" s="3">
        <v>20</v>
      </c>
      <c r="AN10" s="3">
        <v>1.3</v>
      </c>
      <c r="AO10">
        <f>AN10/IF($AO$4="A",$AN$6,IF($AO$4="B",$AN$7,IF($AO$4="C",$AN$8,IF($AO$4="D",$AN$9,IF($AO$4="E",$AN$10,0)))))</f>
        <v>1</v>
      </c>
    </row>
    <row r="11" spans="2:41" ht="14.1" customHeight="1" x14ac:dyDescent="0.25">
      <c r="B11" t="s">
        <v>4</v>
      </c>
      <c r="C11">
        <f>SUM(C6:C10)</f>
        <v>510</v>
      </c>
      <c r="D11" s="4"/>
      <c r="E11" s="4"/>
      <c r="F11" s="4"/>
      <c r="G11" s="4"/>
      <c r="H11" s="4"/>
      <c r="K11" s="4"/>
      <c r="N11" t="s">
        <v>4</v>
      </c>
      <c r="O11">
        <f>SUM(O6:O10)</f>
        <v>280</v>
      </c>
      <c r="AE11" t="s">
        <v>4</v>
      </c>
      <c r="AF11">
        <f>SUM(AF6:AF10)</f>
        <v>230</v>
      </c>
    </row>
    <row r="12" spans="2:41" ht="14.1" customHeight="1" x14ac:dyDescent="0.25">
      <c r="D12" s="4"/>
      <c r="E12" s="4"/>
      <c r="F12" s="4"/>
      <c r="G12" s="4"/>
      <c r="H12" s="4"/>
    </row>
    <row r="13" spans="2:41" ht="14.1" customHeight="1" x14ac:dyDescent="0.25">
      <c r="B13" s="1" t="s">
        <v>6</v>
      </c>
      <c r="D13" s="4"/>
      <c r="E13" s="4"/>
      <c r="F13" s="4"/>
      <c r="G13" s="4"/>
      <c r="H13" s="4"/>
      <c r="N13" s="1" t="s">
        <v>6</v>
      </c>
      <c r="AE13" s="1" t="s">
        <v>6</v>
      </c>
    </row>
    <row r="14" spans="2:41" ht="14.1" customHeight="1" x14ac:dyDescent="0.25">
      <c r="D14" s="4"/>
      <c r="E14" s="4"/>
      <c r="F14" s="4"/>
      <c r="G14" s="4"/>
      <c r="H14" s="4"/>
    </row>
    <row r="15" spans="2:41" ht="14.1" customHeight="1" x14ac:dyDescent="0.25">
      <c r="B15" t="s">
        <v>0</v>
      </c>
      <c r="C15" s="4">
        <f>O15+AF15</f>
        <v>40</v>
      </c>
      <c r="D15" s="4"/>
      <c r="E15" s="4"/>
      <c r="F15" s="4"/>
      <c r="G15" s="4"/>
      <c r="H15" s="4"/>
      <c r="I15" s="4">
        <f>U15+AL15</f>
        <v>40</v>
      </c>
      <c r="K15" s="4">
        <f>(U15*W15+AL15*AN15)/(U15+AL15)</f>
        <v>1.25</v>
      </c>
      <c r="L15">
        <f>K15/IF($L$4="A",$K$15,IF($L$4="B",$K$16,IF($L$4="C",$K$17,IF($L$4="D",$K$18,IF($L$4="E",$K$19,0)))))</f>
        <v>1</v>
      </c>
      <c r="N15" t="s">
        <v>0</v>
      </c>
      <c r="O15" s="3">
        <v>20</v>
      </c>
      <c r="U15" s="3">
        <v>20</v>
      </c>
      <c r="W15" s="3">
        <v>1.2</v>
      </c>
      <c r="X15">
        <f>W15/IF($X$4="A",$W$15,IF($X$4="B",$W$16,IF($X$4="C",$W$17,IF($X$4="D",$W$18,IF($X$4="E",$W$19,0)))))</f>
        <v>1</v>
      </c>
      <c r="AE15" t="s">
        <v>0</v>
      </c>
      <c r="AF15" s="3">
        <v>20</v>
      </c>
      <c r="AL15" s="3">
        <v>20</v>
      </c>
      <c r="AN15" s="3">
        <v>1.3</v>
      </c>
      <c r="AO15">
        <f>AN15/IF($AO$4="A",$AN$15,IF($AO$4="B",$AN$16,IF($AO$4="C",$AN$17,IF($AO$4="D",$AN$18,IF($AO$4="E",$AN$19,0)))))</f>
        <v>1</v>
      </c>
    </row>
    <row r="16" spans="2:41" ht="14.1" customHeight="1" x14ac:dyDescent="0.25">
      <c r="B16" t="s">
        <v>2</v>
      </c>
      <c r="C16" s="4">
        <f t="shared" ref="C16:C19" si="3">O16+AF16</f>
        <v>200</v>
      </c>
      <c r="D16" s="4"/>
      <c r="E16" s="4"/>
      <c r="F16" s="4"/>
      <c r="G16" s="4"/>
      <c r="H16" s="4"/>
      <c r="I16" s="4">
        <f>U16+AL16</f>
        <v>107.75</v>
      </c>
      <c r="K16" s="4">
        <f t="shared" ref="K16:K19" si="4">(U16*W16+AL16*AN16)/(U16+AL16)</f>
        <v>2.3721577726218097</v>
      </c>
      <c r="L16">
        <f>K16/IF($L$4="A",$K$15,IF($L$4="B",$K$16,IF($L$4="C",$K$17,IF($L$4="D",$K$18,IF($L$4="E",$K$19,0)))))</f>
        <v>1.8977262180974477</v>
      </c>
      <c r="N16" t="s">
        <v>2</v>
      </c>
      <c r="O16" s="3">
        <v>110</v>
      </c>
      <c r="U16" s="3">
        <f>S2*O16*(U7/O7)</f>
        <v>57.75</v>
      </c>
      <c r="W16" s="3">
        <v>2.4</v>
      </c>
      <c r="X16">
        <f>W16/IF($X$4="A",$W$15,IF($X$4="B",$W$16,IF($X$4="C",$W$17,IF($X$4="D",$W$18,IF($X$4="E",$W$19,0)))))</f>
        <v>2</v>
      </c>
      <c r="AC16" s="12"/>
      <c r="AE16" t="s">
        <v>2</v>
      </c>
      <c r="AF16" s="3">
        <v>90</v>
      </c>
      <c r="AL16" s="3">
        <f>AL2*AF16*(AL7/AF7)</f>
        <v>50</v>
      </c>
      <c r="AN16" s="3">
        <v>2.34</v>
      </c>
      <c r="AO16">
        <f>AN16/IF($AO$4="A",$AN$15,IF($AO$4="B",$AN$16,IF($AO$4="C",$AN$17,IF($AO$4="D",$AN$18,IF($AO$4="E",$AN$19,0)))))</f>
        <v>1.7999999999999998</v>
      </c>
    </row>
    <row r="17" spans="2:41" ht="14.1" customHeight="1" x14ac:dyDescent="0.25">
      <c r="B17" t="s">
        <v>3</v>
      </c>
      <c r="C17" s="4">
        <f t="shared" si="3"/>
        <v>190</v>
      </c>
      <c r="D17" s="4"/>
      <c r="E17" s="4"/>
      <c r="F17" s="4"/>
      <c r="G17" s="4"/>
      <c r="H17" s="4"/>
      <c r="I17" s="4">
        <f t="shared" ref="I17:I19" si="5">U17+AL17</f>
        <v>95.833333333333343</v>
      </c>
      <c r="K17" s="4">
        <f t="shared" si="4"/>
        <v>2.4626086956521736</v>
      </c>
      <c r="L17">
        <f>K17/IF($L$4="A",$K$15,IF($L$4="B",$K$16,IF($L$4="C",$K$17,IF($L$4="D",$K$18,IF($L$4="E",$K$19,0)))))</f>
        <v>1.9700869565217389</v>
      </c>
      <c r="N17" t="s">
        <v>3</v>
      </c>
      <c r="O17" s="3">
        <v>110</v>
      </c>
      <c r="U17" s="3">
        <f>U3*O17*(U8/O8)</f>
        <v>45.833333333333336</v>
      </c>
      <c r="W17" s="3">
        <v>2.88</v>
      </c>
      <c r="X17">
        <f>W17/IF($X$4="A",$W$15,IF($X$4="B",$W$16,IF($X$4="C",$W$17,IF($X$4="D",$W$18,IF($X$4="E",$W$19,0)))))</f>
        <v>2.4</v>
      </c>
      <c r="AA17" s="12"/>
      <c r="AE17" t="s">
        <v>3</v>
      </c>
      <c r="AF17" s="3">
        <v>80</v>
      </c>
      <c r="AL17" s="3">
        <f>AJ2*AF17*(AL8/AF8)</f>
        <v>50</v>
      </c>
      <c r="AN17" s="3">
        <v>2.08</v>
      </c>
      <c r="AO17">
        <f>AN17/IF($AO$4="A",$AN$15,IF($AO$4="B",$AN$16,IF($AO$4="C",$AN$17,IF($AO$4="D",$AN$18,IF($AO$4="E",$AN$19,0)))))</f>
        <v>1.6</v>
      </c>
    </row>
    <row r="18" spans="2:41" ht="14.1" customHeight="1" x14ac:dyDescent="0.25">
      <c r="B18" t="s">
        <v>21</v>
      </c>
      <c r="C18" s="4">
        <f t="shared" si="3"/>
        <v>40</v>
      </c>
      <c r="D18" s="4"/>
      <c r="E18" s="4"/>
      <c r="F18" s="4"/>
      <c r="G18" s="4"/>
      <c r="H18" s="4"/>
      <c r="I18" s="4">
        <f t="shared" si="5"/>
        <v>40</v>
      </c>
      <c r="K18" s="4">
        <f t="shared" si="4"/>
        <v>1.25</v>
      </c>
      <c r="L18">
        <f>K18/IF($L$4="A",$K$15,IF($L$4="B",$K$16,IF($L$4="C",$K$17,IF($L$4="D",$K$18,IF($L$4="E",$K$19,0)))))</f>
        <v>1</v>
      </c>
      <c r="N18" t="s">
        <v>21</v>
      </c>
      <c r="O18" s="3">
        <v>20</v>
      </c>
      <c r="U18" s="3">
        <v>20</v>
      </c>
      <c r="W18" s="3">
        <v>1.2</v>
      </c>
      <c r="X18">
        <f>W18/IF($X$4="A",$W$15,IF($X$4="B",$W$16,IF($X$4="C",$W$17,IF($X$4="D",$W$18,IF($X$4="E",$W$19,0)))))</f>
        <v>1</v>
      </c>
      <c r="AE18" t="s">
        <v>21</v>
      </c>
      <c r="AF18" s="3">
        <v>20</v>
      </c>
      <c r="AL18" s="3">
        <v>20</v>
      </c>
      <c r="AN18" s="3">
        <v>1.3</v>
      </c>
      <c r="AO18">
        <f>AN18/IF($AO$4="A",$AN$15,IF($AO$4="B",$AN$16,IF($AO$4="C",$AN$17,IF($AO$4="D",$AN$18,IF($AO$4="E",$AN$19,0)))))</f>
        <v>1</v>
      </c>
    </row>
    <row r="19" spans="2:41" ht="14.1" customHeight="1" x14ac:dyDescent="0.25">
      <c r="B19" t="s">
        <v>22</v>
      </c>
      <c r="C19" s="4">
        <f t="shared" si="3"/>
        <v>40</v>
      </c>
      <c r="D19" s="4"/>
      <c r="E19" s="4"/>
      <c r="F19" s="4"/>
      <c r="G19" s="4"/>
      <c r="H19" s="4"/>
      <c r="I19" s="4">
        <f t="shared" si="5"/>
        <v>40</v>
      </c>
      <c r="K19" s="4">
        <f t="shared" si="4"/>
        <v>1.25</v>
      </c>
      <c r="L19">
        <f>K19/IF($L$4="A",$K$15,IF($L$4="B",$K$16,IF($L$4="C",$K$17,IF($L$4="D",$K$18,IF($L$4="E",$K$19,0)))))</f>
        <v>1</v>
      </c>
      <c r="N19" t="s">
        <v>22</v>
      </c>
      <c r="O19" s="3">
        <v>20</v>
      </c>
      <c r="U19" s="3">
        <v>20</v>
      </c>
      <c r="W19" s="3">
        <v>1.2</v>
      </c>
      <c r="X19">
        <f>W19/IF($X$4="A",$W$15,IF($X$4="B",$W$16,IF($X$4="C",$W$17,IF($X$4="D",$W$18,IF($X$4="E",$W$19,0)))))</f>
        <v>1</v>
      </c>
      <c r="AE19" t="s">
        <v>22</v>
      </c>
      <c r="AF19" s="3">
        <v>20</v>
      </c>
      <c r="AL19" s="3">
        <v>20</v>
      </c>
      <c r="AN19" s="3">
        <v>1.3</v>
      </c>
      <c r="AO19">
        <f>AN19/IF($AO$4="A",$AN$15,IF($AO$4="B",$AN$16,IF($AO$4="C",$AN$17,IF($AO$4="D",$AN$18,IF($AO$4="E",$AN$19,0)))))</f>
        <v>1</v>
      </c>
    </row>
    <row r="20" spans="2:41" ht="14.1" customHeight="1" x14ac:dyDescent="0.25">
      <c r="B20" t="s">
        <v>4</v>
      </c>
      <c r="C20">
        <f>SUM(C15:C19)</f>
        <v>510</v>
      </c>
      <c r="N20" t="s">
        <v>4</v>
      </c>
      <c r="O20">
        <f>SUM(O15:O19)</f>
        <v>280</v>
      </c>
      <c r="AE20" t="s">
        <v>4</v>
      </c>
      <c r="AF20">
        <f>SUM(AF15:AF19)</f>
        <v>230</v>
      </c>
    </row>
    <row r="22" spans="2:41" ht="14.1" customHeight="1" x14ac:dyDescent="0.25">
      <c r="B22" s="1" t="s">
        <v>23</v>
      </c>
      <c r="N22" s="1" t="s">
        <v>23</v>
      </c>
      <c r="AE22" s="1" t="s">
        <v>23</v>
      </c>
    </row>
    <row r="24" spans="2:41" ht="14.1" customHeight="1" x14ac:dyDescent="0.25">
      <c r="B24" t="s">
        <v>0</v>
      </c>
      <c r="C24" s="4">
        <f>O24+AF24</f>
        <v>40</v>
      </c>
      <c r="D24" s="4"/>
      <c r="E24" s="4"/>
      <c r="F24" s="4"/>
      <c r="G24" s="4"/>
      <c r="H24" s="4"/>
      <c r="I24" s="4">
        <f>U24+AL24</f>
        <v>40</v>
      </c>
      <c r="K24" s="4">
        <f>(U24*W24+AL24*AN24)/(U24+AL24)</f>
        <v>1.25</v>
      </c>
      <c r="L24">
        <f>K24/IF($L$4="A",$K$24,IF($L$4="B",$K$25,IF($L$4="C",$K$26,IF($L$4="D",$K$27,IF($L$4="E",$K$28,0)))))</f>
        <v>1</v>
      </c>
      <c r="N24" t="s">
        <v>0</v>
      </c>
      <c r="O24" s="3">
        <v>20</v>
      </c>
      <c r="U24" s="3">
        <v>20</v>
      </c>
      <c r="W24" s="3">
        <v>1.2</v>
      </c>
      <c r="X24">
        <f>W24/IF($X$4="A",$W$24,IF($X$4="B",$W$25,IF($X$4="C",$W$26,IF($X$4="D",$W$27,IF($X$4="E",$W$28,0)))))</f>
        <v>1</v>
      </c>
      <c r="AE24" t="s">
        <v>0</v>
      </c>
      <c r="AF24" s="3">
        <v>20</v>
      </c>
      <c r="AL24" s="3">
        <v>20</v>
      </c>
      <c r="AN24" s="3">
        <v>1.3</v>
      </c>
      <c r="AO24">
        <f>AN24/IF($AO$4="A",$AN$24,IF($AO$4="B",$AN$25,IF($AO$4="C",$AN$26,IF($AO$4="D",$AN$27,IF($AO$4="E",$AN$28,0)))))</f>
        <v>1</v>
      </c>
    </row>
    <row r="25" spans="2:41" ht="14.1" customHeight="1" x14ac:dyDescent="0.25">
      <c r="B25" t="s">
        <v>2</v>
      </c>
      <c r="C25" s="4">
        <f t="shared" ref="C25:C28" si="6">O25+AF25</f>
        <v>210</v>
      </c>
      <c r="D25" s="4"/>
      <c r="E25" s="4"/>
      <c r="F25" s="4"/>
      <c r="G25" s="4"/>
      <c r="H25" s="4"/>
      <c r="I25" s="4">
        <f>U25+AL25</f>
        <v>116.15</v>
      </c>
      <c r="K25" s="4">
        <f t="shared" ref="K25:K28" si="7">(U25*W25+AL25*AN25)/(U25+AL25)</f>
        <v>2.3741713301764955</v>
      </c>
      <c r="L25">
        <f>K25/IF($L$4="A",$K$24,IF($L$4="B",$K$25,IF($L$4="C",$K$26,IF($L$4="D",$K$27,IF($L$4="E",$K$28,0)))))</f>
        <v>1.8993370641411964</v>
      </c>
      <c r="N25" t="s">
        <v>2</v>
      </c>
      <c r="O25" s="3">
        <v>120</v>
      </c>
      <c r="U25" s="3">
        <f>S3*O25*(U16/O16)</f>
        <v>66.150000000000006</v>
      </c>
      <c r="W25" s="3">
        <v>2.4</v>
      </c>
      <c r="X25">
        <f>W25/IF($X$4="A",$W$24,IF($X$4="B",$W$25,IF($X$4="C",$W$26,IF($X$4="D",$W$27,IF($X$4="E",$W$28,0)))))</f>
        <v>2</v>
      </c>
      <c r="AC25" s="12"/>
      <c r="AE25" t="s">
        <v>2</v>
      </c>
      <c r="AF25" s="3">
        <v>90</v>
      </c>
      <c r="AL25" s="3">
        <f>AL2*AF25*(AL16/AF16)</f>
        <v>50</v>
      </c>
      <c r="AN25" s="3">
        <v>2.34</v>
      </c>
      <c r="AO25">
        <f>AN25/IF($AO$4="A",$AN$24,IF($AO$4="B",$AN$25,IF($AO$4="C",$AN$26,IF($AO$4="D",$AN$27,IF($AO$4="E",$AN$28,0)))))</f>
        <v>1.7999999999999998</v>
      </c>
    </row>
    <row r="26" spans="2:41" ht="14.1" customHeight="1" x14ac:dyDescent="0.25">
      <c r="B26" t="s">
        <v>3</v>
      </c>
      <c r="C26" s="4">
        <f t="shared" si="6"/>
        <v>180</v>
      </c>
      <c r="D26" s="4"/>
      <c r="E26" s="4"/>
      <c r="F26" s="4"/>
      <c r="G26" s="4"/>
      <c r="H26" s="4"/>
      <c r="I26" s="4">
        <f t="shared" ref="I26:I27" si="8">U26+AL26</f>
        <v>91.666666666666671</v>
      </c>
      <c r="K26" s="4">
        <f t="shared" si="7"/>
        <v>2.4436363636363634</v>
      </c>
      <c r="L26">
        <f>K26/IF($L$4="A",$K$24,IF($L$4="B",$K$25,IF($L$4="C",$K$26,IF($L$4="D",$K$27,IF($L$4="E",$K$28,0)))))</f>
        <v>1.9549090909090907</v>
      </c>
      <c r="N26" t="s">
        <v>3</v>
      </c>
      <c r="O26" s="3">
        <v>100</v>
      </c>
      <c r="U26" s="3">
        <f>U3*O26*(U17/O17)</f>
        <v>41.666666666666671</v>
      </c>
      <c r="W26" s="3">
        <v>2.88</v>
      </c>
      <c r="X26">
        <f>W26/IF($X$4="A",$W$24,IF($X$4="B",$W$25,IF($X$4="C",$W$26,IF($X$4="D",$W$27,IF($X$4="E",$W$28,0)))))</f>
        <v>2.4</v>
      </c>
      <c r="AA26" s="12"/>
      <c r="AE26" t="s">
        <v>3</v>
      </c>
      <c r="AF26" s="3">
        <v>80</v>
      </c>
      <c r="AL26" s="3">
        <f>AJ3*AF26*(AL17/AF17)</f>
        <v>50</v>
      </c>
      <c r="AN26" s="3">
        <v>2.08</v>
      </c>
      <c r="AO26">
        <f>AN26/IF($AO$4="A",$AN$24,IF($AO$4="B",$AN$25,IF($AO$4="C",$AN$26,IF($AO$4="D",$AN$27,IF($AO$4="E",$AN$28,0)))))</f>
        <v>1.6</v>
      </c>
    </row>
    <row r="27" spans="2:41" ht="14.1" customHeight="1" x14ac:dyDescent="0.25">
      <c r="B27" t="s">
        <v>21</v>
      </c>
      <c r="C27" s="4">
        <f t="shared" si="6"/>
        <v>40</v>
      </c>
      <c r="D27" s="4"/>
      <c r="E27" s="4"/>
      <c r="F27" s="4"/>
      <c r="G27" s="4"/>
      <c r="H27" s="4"/>
      <c r="I27" s="4">
        <f t="shared" si="8"/>
        <v>40</v>
      </c>
      <c r="K27" s="4">
        <f t="shared" si="7"/>
        <v>1.25</v>
      </c>
      <c r="L27">
        <f>K27/IF($L$4="A",$K$24,IF($L$4="B",$K$25,IF($L$4="C",$K$26,IF($L$4="D",$K$27,IF($L$4="E",$K$28,0)))))</f>
        <v>1</v>
      </c>
      <c r="N27" t="s">
        <v>21</v>
      </c>
      <c r="O27" s="3">
        <v>20</v>
      </c>
      <c r="U27" s="3">
        <v>20</v>
      </c>
      <c r="W27" s="3">
        <v>1.2</v>
      </c>
      <c r="X27">
        <f>W27/IF($X$4="A",$W$24,IF($X$4="B",$W$25,IF($X$4="C",$W$26,IF($X$4="D",$W$27,IF($X$4="E",$W$28,0)))))</f>
        <v>1</v>
      </c>
      <c r="AE27" t="s">
        <v>21</v>
      </c>
      <c r="AF27" s="3">
        <v>20</v>
      </c>
      <c r="AL27" s="3">
        <v>20</v>
      </c>
      <c r="AN27" s="3">
        <v>1.3</v>
      </c>
      <c r="AO27">
        <f>AN27/IF($AO$4="A",$AN$24,IF($AO$4="B",$AN$25,IF($AO$4="C",$AN$26,IF($AO$4="D",$AN$27,IF($AO$4="E",$AN$28,0)))))</f>
        <v>1</v>
      </c>
    </row>
    <row r="28" spans="2:41" ht="14.1" customHeight="1" x14ac:dyDescent="0.25">
      <c r="B28" t="s">
        <v>22</v>
      </c>
      <c r="C28" s="4">
        <f t="shared" si="6"/>
        <v>40</v>
      </c>
      <c r="D28" s="4"/>
      <c r="E28" s="4"/>
      <c r="F28" s="4"/>
      <c r="G28" s="4"/>
      <c r="H28" s="4"/>
      <c r="I28" s="4">
        <f>U28+AL28</f>
        <v>40</v>
      </c>
      <c r="K28" s="4">
        <f t="shared" si="7"/>
        <v>1.25</v>
      </c>
      <c r="L28">
        <f>K28/IF($L$4="A",$K$24,IF($L$4="B",$K$25,IF($L$4="C",$K$26,IF($L$4="D",$K$27,IF($L$4="E",$K$28,0)))))</f>
        <v>1</v>
      </c>
      <c r="N28" t="s">
        <v>22</v>
      </c>
      <c r="O28" s="3">
        <v>20</v>
      </c>
      <c r="U28" s="3">
        <v>20</v>
      </c>
      <c r="W28" s="3">
        <v>1.2</v>
      </c>
      <c r="X28">
        <f>W28/IF($X$4="A",$W$24,IF($X$4="B",$W$25,IF($X$4="C",$W$26,IF($X$4="D",$W$27,IF($X$4="E",$W$28,0)))))</f>
        <v>1</v>
      </c>
      <c r="AE28" t="s">
        <v>22</v>
      </c>
      <c r="AF28" s="3">
        <v>20</v>
      </c>
      <c r="AL28" s="3">
        <v>20</v>
      </c>
      <c r="AN28" s="3">
        <v>1.3</v>
      </c>
      <c r="AO28">
        <f>AN28/IF($AO$4="A",$AN$24,IF($AO$4="B",$AN$25,IF($AO$4="C",$AN$26,IF($AO$4="D",$AN$27,IF($AO$4="E",$AN$28,0)))))</f>
        <v>1</v>
      </c>
    </row>
    <row r="29" spans="2:41" ht="14.1" customHeight="1" x14ac:dyDescent="0.25">
      <c r="B29" t="s">
        <v>4</v>
      </c>
      <c r="C29">
        <f>SUM(C24:C28)</f>
        <v>510</v>
      </c>
      <c r="N29" t="s">
        <v>4</v>
      </c>
      <c r="O29">
        <f>SUM(O24:O28)</f>
        <v>280</v>
      </c>
      <c r="AE29" t="s">
        <v>4</v>
      </c>
      <c r="AF29">
        <f>SUM(AF24:AF28)</f>
        <v>230</v>
      </c>
    </row>
    <row r="30" spans="2:41" ht="14.1" customHeight="1" x14ac:dyDescent="0.25">
      <c r="AB30" s="10"/>
    </row>
    <row r="31" spans="2:41" ht="14.1" customHeight="1" x14ac:dyDescent="0.25">
      <c r="B31" s="1" t="s">
        <v>29</v>
      </c>
      <c r="N31" s="1" t="s">
        <v>29</v>
      </c>
      <c r="Z31" s="6" t="s">
        <v>37</v>
      </c>
      <c r="AA31" s="6"/>
      <c r="AB31" s="6"/>
      <c r="AE31" s="1" t="s">
        <v>29</v>
      </c>
    </row>
    <row r="32" spans="2:41" ht="14.1" customHeight="1" x14ac:dyDescent="0.25">
      <c r="B32" s="5" t="s">
        <v>5</v>
      </c>
      <c r="N32" s="5" t="s">
        <v>5</v>
      </c>
      <c r="Z32" s="6"/>
      <c r="AA32" s="6"/>
      <c r="AB32" s="6"/>
      <c r="AE32" s="5" t="s">
        <v>5</v>
      </c>
    </row>
    <row r="33" spans="2:41" ht="14.1" customHeight="1" x14ac:dyDescent="0.25">
      <c r="B33" s="5" t="s">
        <v>0</v>
      </c>
      <c r="D33">
        <v>1</v>
      </c>
      <c r="E33">
        <v>0</v>
      </c>
      <c r="F33">
        <v>0</v>
      </c>
      <c r="G33">
        <v>0</v>
      </c>
      <c r="H33">
        <v>0</v>
      </c>
      <c r="L33">
        <f>J58/K58</f>
        <v>1.9607843137254902E-3</v>
      </c>
      <c r="N33" s="5" t="s">
        <v>0</v>
      </c>
      <c r="P33">
        <v>1</v>
      </c>
      <c r="Q33">
        <v>0</v>
      </c>
      <c r="R33">
        <v>0</v>
      </c>
      <c r="S33">
        <v>0</v>
      </c>
      <c r="T33">
        <v>0</v>
      </c>
      <c r="X33">
        <f>V58/W58</f>
        <v>3.5714285714285713E-3</v>
      </c>
      <c r="Z33" s="6"/>
      <c r="AA33" s="6" t="s">
        <v>32</v>
      </c>
      <c r="AB33" s="6" t="s">
        <v>33</v>
      </c>
      <c r="AE33" s="5" t="s">
        <v>0</v>
      </c>
      <c r="AG33">
        <v>1</v>
      </c>
      <c r="AH33">
        <v>0</v>
      </c>
      <c r="AI33">
        <v>0</v>
      </c>
      <c r="AJ33">
        <v>0</v>
      </c>
      <c r="AK33">
        <v>0</v>
      </c>
      <c r="AO33">
        <f>AM58/AN58</f>
        <v>4.3478260869565218E-3</v>
      </c>
    </row>
    <row r="34" spans="2:41" ht="14.1" customHeight="1" x14ac:dyDescent="0.25">
      <c r="B34" s="5" t="s">
        <v>2</v>
      </c>
      <c r="D34">
        <v>0</v>
      </c>
      <c r="E34">
        <v>1</v>
      </c>
      <c r="F34">
        <v>0</v>
      </c>
      <c r="G34">
        <v>0</v>
      </c>
      <c r="H34">
        <v>0</v>
      </c>
      <c r="L34">
        <f>J59/K59</f>
        <v>3.7254901960784314E-3</v>
      </c>
      <c r="N34" s="5" t="s">
        <v>2</v>
      </c>
      <c r="P34">
        <v>0</v>
      </c>
      <c r="Q34">
        <v>1</v>
      </c>
      <c r="R34">
        <v>0</v>
      </c>
      <c r="S34">
        <v>0</v>
      </c>
      <c r="T34">
        <v>0</v>
      </c>
      <c r="X34">
        <f>V59/W59</f>
        <v>7.1428571428571426E-3</v>
      </c>
      <c r="Z34" s="6" t="s">
        <v>26</v>
      </c>
      <c r="AA34" s="6"/>
      <c r="AB34" s="6"/>
      <c r="AE34" s="5" t="s">
        <v>2</v>
      </c>
      <c r="AG34">
        <v>0</v>
      </c>
      <c r="AH34">
        <v>1</v>
      </c>
      <c r="AI34">
        <v>0</v>
      </c>
      <c r="AJ34">
        <v>0</v>
      </c>
      <c r="AK34">
        <v>0</v>
      </c>
      <c r="AO34">
        <f>AM59/AN59</f>
        <v>7.8260869565217397E-3</v>
      </c>
    </row>
    <row r="35" spans="2:41" ht="14.1" customHeight="1" x14ac:dyDescent="0.25">
      <c r="B35" s="5" t="s">
        <v>3</v>
      </c>
      <c r="D35">
        <v>0</v>
      </c>
      <c r="E35">
        <v>0</v>
      </c>
      <c r="F35">
        <v>1</v>
      </c>
      <c r="G35">
        <v>0</v>
      </c>
      <c r="H35">
        <v>0</v>
      </c>
      <c r="L35">
        <f>J60/K60</f>
        <v>3.9215686274509803E-3</v>
      </c>
      <c r="N35" s="5" t="s">
        <v>3</v>
      </c>
      <c r="P35">
        <v>0</v>
      </c>
      <c r="Q35">
        <v>0</v>
      </c>
      <c r="R35">
        <v>1</v>
      </c>
      <c r="S35">
        <v>0</v>
      </c>
      <c r="T35">
        <v>0</v>
      </c>
      <c r="X35">
        <f>V60/W60</f>
        <v>8.5714285714285719E-3</v>
      </c>
      <c r="Z35" s="6">
        <v>1</v>
      </c>
      <c r="AA35" s="6">
        <f>U7/O7</f>
        <v>0.5</v>
      </c>
      <c r="AB35" s="6">
        <f>AL7/AF7</f>
        <v>0.55555555555555558</v>
      </c>
      <c r="AE35" s="5" t="s">
        <v>3</v>
      </c>
      <c r="AG35">
        <v>0</v>
      </c>
      <c r="AH35">
        <v>0</v>
      </c>
      <c r="AI35">
        <v>1</v>
      </c>
      <c r="AJ35">
        <v>0</v>
      </c>
      <c r="AK35">
        <v>0</v>
      </c>
      <c r="AO35">
        <f>AM60/AN60</f>
        <v>6.956521739130435E-3</v>
      </c>
    </row>
    <row r="36" spans="2:41" ht="14.1" customHeight="1" x14ac:dyDescent="0.25">
      <c r="B36" s="5" t="s">
        <v>21</v>
      </c>
      <c r="D36">
        <v>0</v>
      </c>
      <c r="E36">
        <v>0</v>
      </c>
      <c r="F36">
        <v>0</v>
      </c>
      <c r="G36">
        <v>1</v>
      </c>
      <c r="H36">
        <v>0</v>
      </c>
      <c r="L36">
        <f>J61/K61</f>
        <v>1.9607843137254902E-3</v>
      </c>
      <c r="N36" s="5" t="s">
        <v>21</v>
      </c>
      <c r="P36">
        <v>0</v>
      </c>
      <c r="Q36">
        <v>0</v>
      </c>
      <c r="R36">
        <v>0</v>
      </c>
      <c r="S36">
        <v>1</v>
      </c>
      <c r="T36">
        <v>0</v>
      </c>
      <c r="X36">
        <f>V61/W61</f>
        <v>3.5714285714285713E-3</v>
      </c>
      <c r="Z36" s="6">
        <v>2</v>
      </c>
      <c r="AA36" s="6">
        <f>U16/O16</f>
        <v>0.52500000000000002</v>
      </c>
      <c r="AB36" s="6">
        <f>AL16/AF16</f>
        <v>0.55555555555555558</v>
      </c>
      <c r="AE36" s="5" t="s">
        <v>21</v>
      </c>
      <c r="AG36">
        <v>0</v>
      </c>
      <c r="AH36">
        <v>0</v>
      </c>
      <c r="AI36">
        <v>0</v>
      </c>
      <c r="AJ36">
        <v>1</v>
      </c>
      <c r="AK36">
        <v>0</v>
      </c>
      <c r="AO36">
        <f>AM61/AN61</f>
        <v>4.3478260869565218E-3</v>
      </c>
    </row>
    <row r="37" spans="2:41" ht="14.1" customHeight="1" x14ac:dyDescent="0.25">
      <c r="B37" s="5" t="s">
        <v>22</v>
      </c>
      <c r="D37">
        <v>0</v>
      </c>
      <c r="E37">
        <v>0</v>
      </c>
      <c r="F37">
        <v>0</v>
      </c>
      <c r="G37">
        <v>0</v>
      </c>
      <c r="H37">
        <v>1</v>
      </c>
      <c r="L37">
        <f>J62/K62</f>
        <v>1.9607843137254902E-3</v>
      </c>
      <c r="N37" s="5" t="s">
        <v>22</v>
      </c>
      <c r="P37">
        <v>0</v>
      </c>
      <c r="Q37">
        <v>0</v>
      </c>
      <c r="R37">
        <v>0</v>
      </c>
      <c r="S37">
        <v>0</v>
      </c>
      <c r="T37">
        <v>1</v>
      </c>
      <c r="X37">
        <f>V62/W62</f>
        <v>3.5714285714285713E-3</v>
      </c>
      <c r="Z37" s="6">
        <v>3</v>
      </c>
      <c r="AA37" s="6">
        <f>U25/O25</f>
        <v>0.55125000000000002</v>
      </c>
      <c r="AB37" s="6">
        <f>AL25/AF25</f>
        <v>0.55555555555555558</v>
      </c>
      <c r="AE37" s="5" t="s">
        <v>22</v>
      </c>
      <c r="AG37">
        <v>0</v>
      </c>
      <c r="AH37">
        <v>0</v>
      </c>
      <c r="AI37">
        <v>0</v>
      </c>
      <c r="AJ37">
        <v>0</v>
      </c>
      <c r="AK37">
        <v>1</v>
      </c>
      <c r="AO37">
        <f>AM62/AN62</f>
        <v>4.3478260869565218E-3</v>
      </c>
    </row>
    <row r="38" spans="2:41" ht="14.1" customHeight="1" x14ac:dyDescent="0.25">
      <c r="B38" s="5" t="s">
        <v>6</v>
      </c>
      <c r="N38" s="5" t="s">
        <v>6</v>
      </c>
      <c r="AA38" s="10"/>
      <c r="AE38" s="5" t="s">
        <v>6</v>
      </c>
    </row>
    <row r="39" spans="2:41" ht="14.1" customHeight="1" x14ac:dyDescent="0.25">
      <c r="B39" s="5" t="s">
        <v>0</v>
      </c>
      <c r="D39">
        <v>1</v>
      </c>
      <c r="E39">
        <v>0</v>
      </c>
      <c r="F39">
        <v>0</v>
      </c>
      <c r="G39">
        <v>0</v>
      </c>
      <c r="H39">
        <v>0</v>
      </c>
      <c r="K39">
        <f>E65/F65</f>
        <v>1.9607843137254902E-3</v>
      </c>
      <c r="L39">
        <f>J65/K65</f>
        <v>1.9607843137254902E-3</v>
      </c>
      <c r="N39" s="5" t="s">
        <v>0</v>
      </c>
      <c r="P39">
        <v>1</v>
      </c>
      <c r="Q39">
        <v>0</v>
      </c>
      <c r="R39">
        <v>0</v>
      </c>
      <c r="S39">
        <v>0</v>
      </c>
      <c r="T39">
        <v>0</v>
      </c>
      <c r="W39">
        <f>Q65/R65</f>
        <v>3.5714285714285709E-3</v>
      </c>
      <c r="X39">
        <f>V65/W65</f>
        <v>3.5714285714285709E-3</v>
      </c>
      <c r="AA39" s="10"/>
      <c r="AE39" s="5" t="s">
        <v>0</v>
      </c>
      <c r="AG39">
        <v>1</v>
      </c>
      <c r="AH39">
        <v>0</v>
      </c>
      <c r="AI39">
        <v>0</v>
      </c>
      <c r="AJ39">
        <v>0</v>
      </c>
      <c r="AK39">
        <v>0</v>
      </c>
      <c r="AN39">
        <f>AH65/AI65</f>
        <v>4.3478260869565218E-3</v>
      </c>
      <c r="AO39">
        <f>AM65/AN65</f>
        <v>4.3478260869565218E-3</v>
      </c>
    </row>
    <row r="40" spans="2:41" ht="14.1" customHeight="1" x14ac:dyDescent="0.25">
      <c r="B40" s="5" t="s">
        <v>2</v>
      </c>
      <c r="D40">
        <v>0</v>
      </c>
      <c r="E40">
        <v>1</v>
      </c>
      <c r="F40">
        <v>0</v>
      </c>
      <c r="G40">
        <v>0</v>
      </c>
      <c r="H40">
        <v>0</v>
      </c>
      <c r="K40">
        <f>E66/F66</f>
        <v>3.6395068468222549E-3</v>
      </c>
      <c r="L40">
        <f>J66/K66</f>
        <v>3.6395068468222549E-3</v>
      </c>
      <c r="N40" s="5" t="s">
        <v>2</v>
      </c>
      <c r="P40">
        <v>0</v>
      </c>
      <c r="Q40">
        <v>1</v>
      </c>
      <c r="R40">
        <v>0</v>
      </c>
      <c r="S40">
        <v>0</v>
      </c>
      <c r="T40">
        <v>0</v>
      </c>
      <c r="W40">
        <f>Q66/R66</f>
        <v>6.802721088435373E-3</v>
      </c>
      <c r="X40">
        <f>V66/W66</f>
        <v>6.802721088435373E-3</v>
      </c>
      <c r="AE40" s="5" t="s">
        <v>2</v>
      </c>
      <c r="AG40">
        <v>0</v>
      </c>
      <c r="AH40">
        <v>1</v>
      </c>
      <c r="AI40">
        <v>0</v>
      </c>
      <c r="AJ40">
        <v>0</v>
      </c>
      <c r="AK40">
        <v>0</v>
      </c>
      <c r="AN40">
        <f>AH66/AI66</f>
        <v>7.8260869565217397E-3</v>
      </c>
      <c r="AO40">
        <f>AM66/AN66</f>
        <v>7.8260869565217397E-3</v>
      </c>
    </row>
    <row r="41" spans="2:41" ht="14.1" customHeight="1" x14ac:dyDescent="0.25">
      <c r="B41" s="5" t="s">
        <v>3</v>
      </c>
      <c r="D41">
        <v>0</v>
      </c>
      <c r="E41">
        <v>0</v>
      </c>
      <c r="F41">
        <v>1</v>
      </c>
      <c r="G41">
        <v>0</v>
      </c>
      <c r="H41">
        <v>0</v>
      </c>
      <c r="K41">
        <f>E67/F67</f>
        <v>3.8874680306905363E-3</v>
      </c>
      <c r="L41">
        <f>J67/K67</f>
        <v>3.8874680306905363E-3</v>
      </c>
      <c r="N41" s="5" t="s">
        <v>3</v>
      </c>
      <c r="P41">
        <v>0</v>
      </c>
      <c r="Q41">
        <v>0</v>
      </c>
      <c r="R41">
        <v>1</v>
      </c>
      <c r="S41">
        <v>0</v>
      </c>
      <c r="T41">
        <v>0</v>
      </c>
      <c r="W41">
        <f>Q67/R67</f>
        <v>8.5714285714285701E-3</v>
      </c>
      <c r="X41">
        <f>V67/W67</f>
        <v>8.5714285714285701E-3</v>
      </c>
      <c r="AE41" s="5" t="s">
        <v>3</v>
      </c>
      <c r="AG41">
        <v>0</v>
      </c>
      <c r="AH41">
        <v>0</v>
      </c>
      <c r="AI41">
        <v>1</v>
      </c>
      <c r="AJ41">
        <v>0</v>
      </c>
      <c r="AK41">
        <v>0</v>
      </c>
      <c r="AN41">
        <f>AH67/AI67</f>
        <v>6.956521739130435E-3</v>
      </c>
      <c r="AO41">
        <f>AM67/AN67</f>
        <v>6.956521739130435E-3</v>
      </c>
    </row>
    <row r="42" spans="2:41" ht="14.1" customHeight="1" x14ac:dyDescent="0.25">
      <c r="B42" s="5" t="s">
        <v>21</v>
      </c>
      <c r="D42">
        <v>0</v>
      </c>
      <c r="E42">
        <v>0</v>
      </c>
      <c r="F42">
        <v>0</v>
      </c>
      <c r="G42">
        <v>1</v>
      </c>
      <c r="H42">
        <v>0</v>
      </c>
      <c r="K42">
        <f>E68/F68</f>
        <v>1.9607843137254902E-3</v>
      </c>
      <c r="L42">
        <f>J68/K68</f>
        <v>1.9607843137254902E-3</v>
      </c>
      <c r="N42" s="5" t="s">
        <v>21</v>
      </c>
      <c r="P42">
        <v>0</v>
      </c>
      <c r="Q42">
        <v>0</v>
      </c>
      <c r="R42">
        <v>0</v>
      </c>
      <c r="S42">
        <v>1</v>
      </c>
      <c r="T42">
        <v>0</v>
      </c>
      <c r="W42">
        <f>Q68/R68</f>
        <v>3.5714285714285709E-3</v>
      </c>
      <c r="X42">
        <f>V68/W68</f>
        <v>3.5714285714285709E-3</v>
      </c>
      <c r="AE42" s="5" t="s">
        <v>21</v>
      </c>
      <c r="AG42">
        <v>0</v>
      </c>
      <c r="AH42">
        <v>0</v>
      </c>
      <c r="AI42">
        <v>0</v>
      </c>
      <c r="AJ42">
        <v>1</v>
      </c>
      <c r="AK42">
        <v>0</v>
      </c>
      <c r="AN42">
        <f>AH68/AI68</f>
        <v>4.3478260869565218E-3</v>
      </c>
      <c r="AO42">
        <f>AM68/AN68</f>
        <v>4.3478260869565218E-3</v>
      </c>
    </row>
    <row r="43" spans="2:41" ht="14.1" customHeight="1" x14ac:dyDescent="0.25">
      <c r="B43" s="5" t="s">
        <v>22</v>
      </c>
      <c r="D43">
        <v>0</v>
      </c>
      <c r="E43">
        <v>0</v>
      </c>
      <c r="F43">
        <v>0</v>
      </c>
      <c r="G43">
        <v>0</v>
      </c>
      <c r="H43">
        <v>1</v>
      </c>
      <c r="K43">
        <f>E69/F69</f>
        <v>1.9607843137254902E-3</v>
      </c>
      <c r="L43">
        <f>J69/K69</f>
        <v>1.9607843137254902E-3</v>
      </c>
      <c r="N43" s="5" t="s">
        <v>22</v>
      </c>
      <c r="P43">
        <v>0</v>
      </c>
      <c r="Q43">
        <v>0</v>
      </c>
      <c r="R43">
        <v>0</v>
      </c>
      <c r="S43">
        <v>0</v>
      </c>
      <c r="T43">
        <v>1</v>
      </c>
      <c r="W43">
        <f>Q69/R69</f>
        <v>3.5714285714285709E-3</v>
      </c>
      <c r="X43">
        <f>V69/W69</f>
        <v>3.5714285714285709E-3</v>
      </c>
      <c r="AE43" s="5" t="s">
        <v>22</v>
      </c>
      <c r="AG43">
        <v>0</v>
      </c>
      <c r="AH43">
        <v>0</v>
      </c>
      <c r="AI43">
        <v>0</v>
      </c>
      <c r="AJ43">
        <v>0</v>
      </c>
      <c r="AK43">
        <v>1</v>
      </c>
      <c r="AN43">
        <f>AH69/AI69</f>
        <v>4.3478260869565218E-3</v>
      </c>
      <c r="AO43">
        <f>AM69/AN69</f>
        <v>4.3478260869565218E-3</v>
      </c>
    </row>
    <row r="44" spans="2:41" ht="14.1" customHeight="1" x14ac:dyDescent="0.25">
      <c r="B44" s="5" t="s">
        <v>23</v>
      </c>
      <c r="N44" s="5" t="s">
        <v>23</v>
      </c>
      <c r="AE44" s="5" t="s">
        <v>23</v>
      </c>
    </row>
    <row r="45" spans="2:41" ht="14.1" customHeight="1" x14ac:dyDescent="0.25">
      <c r="B45" s="5" t="s">
        <v>0</v>
      </c>
      <c r="D45">
        <v>1</v>
      </c>
      <c r="E45">
        <v>0</v>
      </c>
      <c r="F45">
        <v>0</v>
      </c>
      <c r="G45">
        <v>0</v>
      </c>
      <c r="H45">
        <v>0</v>
      </c>
      <c r="K45">
        <f>E72/F72</f>
        <v>1.9607843137254902E-3</v>
      </c>
      <c r="N45" s="5" t="s">
        <v>0</v>
      </c>
      <c r="P45">
        <v>1</v>
      </c>
      <c r="Q45">
        <v>0</v>
      </c>
      <c r="R45">
        <v>0</v>
      </c>
      <c r="S45">
        <v>0</v>
      </c>
      <c r="T45">
        <v>0</v>
      </c>
      <c r="W45">
        <f>Q72/R72</f>
        <v>3.5714285714285718E-3</v>
      </c>
      <c r="AE45" s="5" t="s">
        <v>0</v>
      </c>
      <c r="AG45">
        <v>1</v>
      </c>
      <c r="AH45">
        <v>0</v>
      </c>
      <c r="AI45">
        <v>0</v>
      </c>
      <c r="AJ45">
        <v>0</v>
      </c>
      <c r="AK45">
        <v>0</v>
      </c>
      <c r="AN45">
        <f>AH72/AI72</f>
        <v>4.3478260869565218E-3</v>
      </c>
    </row>
    <row r="46" spans="2:41" ht="14.1" customHeight="1" x14ac:dyDescent="0.25">
      <c r="B46" s="5" t="s">
        <v>2</v>
      </c>
      <c r="D46">
        <v>0</v>
      </c>
      <c r="E46">
        <v>1</v>
      </c>
      <c r="F46">
        <v>0</v>
      </c>
      <c r="G46">
        <v>0</v>
      </c>
      <c r="H46">
        <v>0</v>
      </c>
      <c r="K46">
        <f>E73/F73</f>
        <v>3.5451115444025223E-3</v>
      </c>
      <c r="N46" s="5" t="s">
        <v>2</v>
      </c>
      <c r="P46">
        <v>0</v>
      </c>
      <c r="Q46">
        <v>1</v>
      </c>
      <c r="R46">
        <v>0</v>
      </c>
      <c r="S46">
        <v>0</v>
      </c>
      <c r="T46">
        <v>0</v>
      </c>
      <c r="W46">
        <f>Q73/R73</f>
        <v>6.4787819889860713E-3</v>
      </c>
      <c r="AE46" s="5" t="s">
        <v>2</v>
      </c>
      <c r="AG46">
        <v>0</v>
      </c>
      <c r="AH46">
        <v>1</v>
      </c>
      <c r="AI46">
        <v>0</v>
      </c>
      <c r="AJ46">
        <v>0</v>
      </c>
      <c r="AK46">
        <v>0</v>
      </c>
      <c r="AN46">
        <f>AH73/AI73</f>
        <v>7.8260869565217397E-3</v>
      </c>
    </row>
    <row r="47" spans="2:41" ht="14.1" customHeight="1" x14ac:dyDescent="0.25">
      <c r="B47" s="5" t="s">
        <v>3</v>
      </c>
      <c r="D47">
        <v>0</v>
      </c>
      <c r="E47">
        <v>0</v>
      </c>
      <c r="F47">
        <v>1</v>
      </c>
      <c r="G47">
        <v>0</v>
      </c>
      <c r="H47">
        <v>0</v>
      </c>
      <c r="K47">
        <f>E74/F74</f>
        <v>3.8502673796791441E-3</v>
      </c>
      <c r="N47" s="5" t="s">
        <v>3</v>
      </c>
      <c r="P47">
        <v>0</v>
      </c>
      <c r="Q47">
        <v>0</v>
      </c>
      <c r="R47">
        <v>1</v>
      </c>
      <c r="S47">
        <v>0</v>
      </c>
      <c r="T47">
        <v>0</v>
      </c>
      <c r="W47">
        <f>Q74/R74</f>
        <v>8.5714285714285701E-3</v>
      </c>
      <c r="AE47" s="5" t="s">
        <v>3</v>
      </c>
      <c r="AG47">
        <v>0</v>
      </c>
      <c r="AH47">
        <v>0</v>
      </c>
      <c r="AI47">
        <v>1</v>
      </c>
      <c r="AJ47">
        <v>0</v>
      </c>
      <c r="AK47">
        <v>0</v>
      </c>
      <c r="AN47">
        <f>AH74/AI74</f>
        <v>6.956521739130435E-3</v>
      </c>
    </row>
    <row r="48" spans="2:41" ht="14.1" customHeight="1" x14ac:dyDescent="0.25">
      <c r="B48" s="5" t="s">
        <v>21</v>
      </c>
      <c r="D48">
        <v>0</v>
      </c>
      <c r="E48">
        <v>0</v>
      </c>
      <c r="F48">
        <v>0</v>
      </c>
      <c r="G48">
        <v>1</v>
      </c>
      <c r="H48">
        <v>0</v>
      </c>
      <c r="K48">
        <f>E75/F75</f>
        <v>1.9607843137254902E-3</v>
      </c>
      <c r="N48" s="5" t="s">
        <v>21</v>
      </c>
      <c r="P48">
        <v>0</v>
      </c>
      <c r="Q48">
        <v>0</v>
      </c>
      <c r="R48">
        <v>0</v>
      </c>
      <c r="S48">
        <v>1</v>
      </c>
      <c r="T48">
        <v>0</v>
      </c>
      <c r="W48">
        <f>Q75/R75</f>
        <v>3.5714285714285718E-3</v>
      </c>
      <c r="AE48" s="5" t="s">
        <v>21</v>
      </c>
      <c r="AG48">
        <v>0</v>
      </c>
      <c r="AH48">
        <v>0</v>
      </c>
      <c r="AI48">
        <v>0</v>
      </c>
      <c r="AJ48">
        <v>1</v>
      </c>
      <c r="AK48">
        <v>0</v>
      </c>
      <c r="AN48">
        <f>AH75/AI75</f>
        <v>4.3478260869565218E-3</v>
      </c>
    </row>
    <row r="49" spans="2:40" ht="14.1" customHeight="1" x14ac:dyDescent="0.25">
      <c r="B49" s="5" t="s">
        <v>22</v>
      </c>
      <c r="D49">
        <v>0</v>
      </c>
      <c r="E49">
        <v>0</v>
      </c>
      <c r="F49">
        <v>0</v>
      </c>
      <c r="G49">
        <v>0</v>
      </c>
      <c r="H49">
        <v>1</v>
      </c>
      <c r="K49">
        <f>E76/F76</f>
        <v>1.9607843137254902E-3</v>
      </c>
      <c r="N49" s="5" t="s">
        <v>22</v>
      </c>
      <c r="P49">
        <v>0</v>
      </c>
      <c r="Q49">
        <v>0</v>
      </c>
      <c r="R49">
        <v>0</v>
      </c>
      <c r="S49">
        <v>0</v>
      </c>
      <c r="T49">
        <v>1</v>
      </c>
      <c r="W49">
        <f>Q76/R76</f>
        <v>3.5714285714285718E-3</v>
      </c>
      <c r="AE49" s="5" t="s">
        <v>22</v>
      </c>
      <c r="AG49">
        <v>0</v>
      </c>
      <c r="AH49">
        <v>0</v>
      </c>
      <c r="AI49">
        <v>0</v>
      </c>
      <c r="AJ49">
        <v>0</v>
      </c>
      <c r="AK49">
        <v>1</v>
      </c>
      <c r="AN49">
        <f>AH76/AI76</f>
        <v>4.3478260869565218E-3</v>
      </c>
    </row>
    <row r="50" spans="2:40" ht="14.1" customHeight="1" x14ac:dyDescent="0.25">
      <c r="B50" s="5"/>
      <c r="N50" s="5"/>
      <c r="AE50" s="5"/>
    </row>
    <row r="51" spans="2:40" ht="14.1" customHeight="1" x14ac:dyDescent="0.25">
      <c r="B51" s="5"/>
      <c r="N51" s="5"/>
      <c r="AE51" s="5"/>
    </row>
    <row r="52" spans="2:40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F52" s="1" t="s">
        <v>24</v>
      </c>
      <c r="AK52" s="1" t="s">
        <v>25</v>
      </c>
    </row>
    <row r="53" spans="2:40" ht="14.1" customHeight="1" x14ac:dyDescent="0.25">
      <c r="B53" s="5"/>
      <c r="E53" t="s">
        <v>9</v>
      </c>
      <c r="F53" t="s">
        <v>9</v>
      </c>
      <c r="J53" t="s">
        <v>9</v>
      </c>
      <c r="K53" t="s">
        <v>9</v>
      </c>
      <c r="M53" s="2"/>
      <c r="Q53" t="s">
        <v>9</v>
      </c>
      <c r="R53" t="s">
        <v>9</v>
      </c>
      <c r="V53" t="s">
        <v>9</v>
      </c>
      <c r="W53" t="s">
        <v>9</v>
      </c>
      <c r="AH53" t="s">
        <v>9</v>
      </c>
      <c r="AI53" t="s">
        <v>9</v>
      </c>
      <c r="AM53" t="s">
        <v>9</v>
      </c>
      <c r="AN53" t="s">
        <v>9</v>
      </c>
    </row>
    <row r="54" spans="2:40" ht="14.1" customHeight="1" x14ac:dyDescent="0.25">
      <c r="B54" s="1"/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F54" t="s">
        <v>7</v>
      </c>
      <c r="AG54" t="s">
        <v>7</v>
      </c>
      <c r="AH54" t="s">
        <v>16</v>
      </c>
      <c r="AI54" t="s">
        <v>7</v>
      </c>
      <c r="AK54" t="s">
        <v>7</v>
      </c>
      <c r="AL54" t="s">
        <v>7</v>
      </c>
      <c r="AM54" t="s">
        <v>16</v>
      </c>
      <c r="AN54" t="s">
        <v>7</v>
      </c>
    </row>
    <row r="55" spans="2:40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F55" t="s">
        <v>14</v>
      </c>
      <c r="AG55" t="s">
        <v>15</v>
      </c>
      <c r="AH55" t="s">
        <v>17</v>
      </c>
      <c r="AI55" t="s">
        <v>15</v>
      </c>
      <c r="AK55" t="s">
        <v>14</v>
      </c>
      <c r="AL55" t="s">
        <v>15</v>
      </c>
      <c r="AM55" t="s">
        <v>17</v>
      </c>
      <c r="AN55" t="s">
        <v>15</v>
      </c>
    </row>
    <row r="56" spans="2:40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A</v>
      </c>
      <c r="P56" t="s">
        <v>10</v>
      </c>
      <c r="Q56" t="s">
        <v>18</v>
      </c>
      <c r="R56" t="s">
        <v>10</v>
      </c>
      <c r="T56" t="str">
        <f xml:space="preserve"> X4</f>
        <v>A</v>
      </c>
      <c r="U56" t="s">
        <v>10</v>
      </c>
      <c r="V56" t="s">
        <v>18</v>
      </c>
      <c r="W56" t="s">
        <v>10</v>
      </c>
      <c r="AF56" t="str">
        <f xml:space="preserve"> AO4</f>
        <v>A</v>
      </c>
      <c r="AG56" t="s">
        <v>10</v>
      </c>
      <c r="AH56" t="s">
        <v>18</v>
      </c>
      <c r="AI56" t="s">
        <v>10</v>
      </c>
      <c r="AK56" t="str">
        <f xml:space="preserve"> AO4</f>
        <v>A</v>
      </c>
      <c r="AL56" t="s">
        <v>10</v>
      </c>
      <c r="AM56" t="s">
        <v>18</v>
      </c>
      <c r="AN56" t="s">
        <v>10</v>
      </c>
    </row>
    <row r="57" spans="2:40" ht="14.1" customHeight="1" x14ac:dyDescent="0.25">
      <c r="B57" t="s">
        <v>5</v>
      </c>
      <c r="K57" s="6"/>
      <c r="W57" s="10"/>
      <c r="AN57" s="10"/>
    </row>
    <row r="58" spans="2:40" ht="14.1" customHeight="1" x14ac:dyDescent="0.25">
      <c r="B58" t="s">
        <v>0</v>
      </c>
      <c r="H58">
        <f>I6*L6*$C$20/$C$11</f>
        <v>40</v>
      </c>
      <c r="I58">
        <f t="shared" ref="I58:I63" si="9">H58/C6</f>
        <v>1</v>
      </c>
      <c r="J58">
        <f>L6/$H$63</f>
        <v>1.968503937007874E-3</v>
      </c>
      <c r="K58" s="7">
        <f>I58/$I$63</f>
        <v>1.0039370078740157</v>
      </c>
      <c r="T58">
        <f>U6*X6*$O$20/$O$11</f>
        <v>20</v>
      </c>
      <c r="U58">
        <f t="shared" ref="U58:U63" si="10">T58/O6</f>
        <v>1</v>
      </c>
      <c r="V58">
        <f>X6/$T$63</f>
        <v>3.5714285714285713E-3</v>
      </c>
      <c r="W58" s="7">
        <f>U58/$U$63</f>
        <v>1</v>
      </c>
      <c r="AK58">
        <f>AL6*AO6*$AF$20/$AF$11</f>
        <v>20</v>
      </c>
      <c r="AL58">
        <f t="shared" ref="AL58:AL63" si="11">AK58/AF6</f>
        <v>1</v>
      </c>
      <c r="AM58">
        <f>AO6/$AK$63</f>
        <v>4.3478260869565218E-3</v>
      </c>
      <c r="AN58" s="7">
        <f>AL58/$AL$63</f>
        <v>1</v>
      </c>
    </row>
    <row r="59" spans="2:40" ht="14.1" customHeight="1" x14ac:dyDescent="0.25">
      <c r="B59" t="s">
        <v>2</v>
      </c>
      <c r="H59">
        <f>I7*L7*$C$20/$C$11</f>
        <v>189.60000000000002</v>
      </c>
      <c r="I59">
        <f t="shared" si="9"/>
        <v>0.99789473684210539</v>
      </c>
      <c r="J59">
        <f>L7/$H$63</f>
        <v>3.7322834645669295E-3</v>
      </c>
      <c r="K59" s="7">
        <f>I59/$I$63</f>
        <v>1.0018234562784916</v>
      </c>
      <c r="T59">
        <f>U7*X7*$O$20/$O$11</f>
        <v>100</v>
      </c>
      <c r="U59">
        <f t="shared" si="10"/>
        <v>1</v>
      </c>
      <c r="V59">
        <f>X7/$T$63</f>
        <v>7.1428571428571426E-3</v>
      </c>
      <c r="W59" s="7">
        <f>U59/$U$63</f>
        <v>1</v>
      </c>
      <c r="AK59">
        <f>AL7*AO7*$AF$20/$AF$11</f>
        <v>89.999999999999986</v>
      </c>
      <c r="AL59">
        <f t="shared" si="11"/>
        <v>0.99999999999999989</v>
      </c>
      <c r="AM59">
        <f>AO7/$AK$63</f>
        <v>7.826086956521738E-3</v>
      </c>
      <c r="AN59" s="7">
        <f>AL59/$AL$63</f>
        <v>0.99999999999999989</v>
      </c>
    </row>
    <row r="60" spans="2:40" ht="14.1" customHeight="1" x14ac:dyDescent="0.25">
      <c r="B60" t="s">
        <v>3</v>
      </c>
      <c r="H60">
        <f>I8*L8*$C$20/$C$11</f>
        <v>198.4</v>
      </c>
      <c r="I60">
        <f t="shared" si="9"/>
        <v>0.99199999999999999</v>
      </c>
      <c r="J60">
        <f>L8/$H$63</f>
        <v>3.9055118110236219E-3</v>
      </c>
      <c r="K60" s="7">
        <f>I60/$I$63</f>
        <v>0.9959055118110236</v>
      </c>
      <c r="T60">
        <f>U8*X8*$O$20/$O$11</f>
        <v>120</v>
      </c>
      <c r="U60">
        <f t="shared" si="10"/>
        <v>1</v>
      </c>
      <c r="V60">
        <f>X8/$T$63</f>
        <v>8.5714285714285719E-3</v>
      </c>
      <c r="W60" s="7">
        <f>U60/$U$63</f>
        <v>1</v>
      </c>
      <c r="AK60">
        <f>AL8*AO8*$AF$20/$AF$11</f>
        <v>80</v>
      </c>
      <c r="AL60">
        <f t="shared" si="11"/>
        <v>1</v>
      </c>
      <c r="AM60">
        <f>AO8/$AK$63</f>
        <v>6.956521739130435E-3</v>
      </c>
      <c r="AN60" s="7">
        <f>AL60/$AL$63</f>
        <v>1</v>
      </c>
    </row>
    <row r="61" spans="2:40" ht="14.1" customHeight="1" x14ac:dyDescent="0.25">
      <c r="B61" t="s">
        <v>21</v>
      </c>
      <c r="H61">
        <f>I9*L9*$C$20/$C$11</f>
        <v>40</v>
      </c>
      <c r="I61">
        <f t="shared" si="9"/>
        <v>1</v>
      </c>
      <c r="J61">
        <f>L9/$H$63</f>
        <v>1.968503937007874E-3</v>
      </c>
      <c r="K61" s="7">
        <f>I61/$I$63</f>
        <v>1.0039370078740157</v>
      </c>
      <c r="T61">
        <f>U9*X9*$O$20/$O$11</f>
        <v>20</v>
      </c>
      <c r="U61">
        <f t="shared" si="10"/>
        <v>1</v>
      </c>
      <c r="V61">
        <f>X9/$T$63</f>
        <v>3.5714285714285713E-3</v>
      </c>
      <c r="W61" s="7">
        <f>U61/$U$63</f>
        <v>1</v>
      </c>
      <c r="AK61">
        <f>AL9*AO9*$AF$20/$AF$11</f>
        <v>20</v>
      </c>
      <c r="AL61">
        <f t="shared" si="11"/>
        <v>1</v>
      </c>
      <c r="AM61">
        <f>AO9/$AK$63</f>
        <v>4.3478260869565218E-3</v>
      </c>
      <c r="AN61" s="7">
        <f>AL61/$AL$63</f>
        <v>1</v>
      </c>
    </row>
    <row r="62" spans="2:40" ht="14.1" customHeight="1" x14ac:dyDescent="0.25">
      <c r="B62" t="s">
        <v>22</v>
      </c>
      <c r="H62">
        <f>I10*L10*$C$20/$C$11</f>
        <v>40</v>
      </c>
      <c r="I62">
        <f t="shared" si="9"/>
        <v>1</v>
      </c>
      <c r="J62">
        <f>L10/$H$63</f>
        <v>1.968503937007874E-3</v>
      </c>
      <c r="K62">
        <f>I62/$I$63</f>
        <v>1.0039370078740157</v>
      </c>
      <c r="T62">
        <f>U10*X10*$O$20/$O$11</f>
        <v>20</v>
      </c>
      <c r="U62">
        <f t="shared" si="10"/>
        <v>1</v>
      </c>
      <c r="V62">
        <f>X10/$T$63</f>
        <v>3.5714285714285713E-3</v>
      </c>
      <c r="W62">
        <f>U62/$U$63</f>
        <v>1</v>
      </c>
      <c r="AK62">
        <f>AL10*AO10*$AF$20/$AF$11</f>
        <v>20</v>
      </c>
      <c r="AL62">
        <f t="shared" si="11"/>
        <v>1</v>
      </c>
      <c r="AM62">
        <f>AO10/$AK$63</f>
        <v>4.3478260869565218E-3</v>
      </c>
      <c r="AN62">
        <f>AL62/$AL$63</f>
        <v>1</v>
      </c>
    </row>
    <row r="63" spans="2:40" ht="14.1" customHeight="1" x14ac:dyDescent="0.25">
      <c r="H63">
        <f>SUM(H58:H62)</f>
        <v>508</v>
      </c>
      <c r="I63">
        <f t="shared" si="9"/>
        <v>0.99607843137254903</v>
      </c>
      <c r="T63">
        <f>SUM(T58:T62)</f>
        <v>280</v>
      </c>
      <c r="U63">
        <f t="shared" si="10"/>
        <v>1</v>
      </c>
      <c r="AK63">
        <f>SUM(AK58:AK62)</f>
        <v>230</v>
      </c>
      <c r="AL63">
        <f t="shared" si="11"/>
        <v>1</v>
      </c>
    </row>
    <row r="64" spans="2:40" ht="14.1" customHeight="1" x14ac:dyDescent="0.25">
      <c r="B64" t="s">
        <v>6</v>
      </c>
    </row>
    <row r="65" spans="2:40" ht="14.1" customHeight="1" x14ac:dyDescent="0.25">
      <c r="B65" s="1" t="s">
        <v>0</v>
      </c>
      <c r="C65">
        <f>I15*L15</f>
        <v>40</v>
      </c>
      <c r="D65">
        <f t="shared" ref="D65:D70" si="12">C65/C15</f>
        <v>1</v>
      </c>
      <c r="E65">
        <f>L15/$C$70</f>
        <v>1.9482543640897756E-3</v>
      </c>
      <c r="F65">
        <f>D65/$D$70</f>
        <v>0.99360972568578565</v>
      </c>
      <c r="H65">
        <f>I15*L15*$C$29/$C$20</f>
        <v>40</v>
      </c>
      <c r="I65" s="5">
        <f t="shared" ref="I65:I70" si="13">H65/C15</f>
        <v>1</v>
      </c>
      <c r="J65" s="5">
        <f>L15/$H$70</f>
        <v>1.9482543640897756E-3</v>
      </c>
      <c r="K65">
        <f>I65/$I$70</f>
        <v>0.99360972568578565</v>
      </c>
      <c r="O65">
        <f>U15*X15</f>
        <v>20</v>
      </c>
      <c r="P65">
        <f t="shared" ref="P65:P70" si="14">O65/O15</f>
        <v>1</v>
      </c>
      <c r="Q65">
        <f>X15/$O$70</f>
        <v>3.5026269702276708E-3</v>
      </c>
      <c r="R65">
        <f>P65/$P$70</f>
        <v>0.98073555166374793</v>
      </c>
      <c r="T65">
        <f>U15*X15*$O$29/$O$20</f>
        <v>20</v>
      </c>
      <c r="U65" s="5">
        <f t="shared" ref="U65:U70" si="15">T65/O15</f>
        <v>1</v>
      </c>
      <c r="V65" s="5">
        <f>X15/$T$70</f>
        <v>3.5026269702276708E-3</v>
      </c>
      <c r="W65">
        <f>U65/$U$70</f>
        <v>0.98073555166374793</v>
      </c>
      <c r="AF65">
        <f>AL15*AO15</f>
        <v>20</v>
      </c>
      <c r="AG65">
        <f t="shared" ref="AG65:AG70" si="16">AF65/AF15</f>
        <v>1</v>
      </c>
      <c r="AH65">
        <f>AO15/$AF$70</f>
        <v>4.3478260869565218E-3</v>
      </c>
      <c r="AI65">
        <f>AG65/$AG$70</f>
        <v>1</v>
      </c>
      <c r="AK65">
        <f>AL15*AO15*$AF$29/$AF$20</f>
        <v>20</v>
      </c>
      <c r="AL65" s="5">
        <f t="shared" ref="AL65:AL70" si="17">AK65/AF15</f>
        <v>1</v>
      </c>
      <c r="AM65" s="5">
        <f>AO15/$AK$70</f>
        <v>4.3478260869565218E-3</v>
      </c>
      <c r="AN65">
        <f>AL65/$AL$70</f>
        <v>1</v>
      </c>
    </row>
    <row r="66" spans="2:40" ht="14.1" customHeight="1" x14ac:dyDescent="0.25">
      <c r="B66" t="s">
        <v>2</v>
      </c>
      <c r="C66">
        <f>I16*L16</f>
        <v>204.48</v>
      </c>
      <c r="D66">
        <f t="shared" si="12"/>
        <v>1.0224</v>
      </c>
      <c r="E66">
        <f>L16/$C$70</f>
        <v>3.697253386255938E-3</v>
      </c>
      <c r="F66">
        <f>D66/$D$70</f>
        <v>1.0158665835411473</v>
      </c>
      <c r="H66">
        <f>I16*L16*$C$29/$C$20</f>
        <v>204.48</v>
      </c>
      <c r="I66" s="5">
        <f t="shared" si="13"/>
        <v>1.0224</v>
      </c>
      <c r="J66" s="5">
        <f>L16/$H$70</f>
        <v>3.697253386255938E-3</v>
      </c>
      <c r="K66">
        <f>I66/$I$70</f>
        <v>1.0158665835411473</v>
      </c>
      <c r="O66">
        <f>U16*X16</f>
        <v>115.5</v>
      </c>
      <c r="P66">
        <f t="shared" si="14"/>
        <v>1.05</v>
      </c>
      <c r="Q66">
        <f>X16/$O$70</f>
        <v>7.0052539404553416E-3</v>
      </c>
      <c r="R66">
        <f>P66/$P$70</f>
        <v>1.0297723292469354</v>
      </c>
      <c r="T66">
        <f>U16*X16*$O$29/$O$20</f>
        <v>115.5</v>
      </c>
      <c r="U66" s="5">
        <f t="shared" si="15"/>
        <v>1.05</v>
      </c>
      <c r="V66" s="5">
        <f>X16/$T$70</f>
        <v>7.0052539404553416E-3</v>
      </c>
      <c r="W66">
        <f>U66/$U$70</f>
        <v>1.0297723292469354</v>
      </c>
      <c r="AF66">
        <f>AL16*AO16</f>
        <v>89.999999999999986</v>
      </c>
      <c r="AG66">
        <f t="shared" si="16"/>
        <v>0.99999999999999989</v>
      </c>
      <c r="AH66">
        <f>AO16/$AF$70</f>
        <v>7.826086956521738E-3</v>
      </c>
      <c r="AI66">
        <f>AG66/$AG$70</f>
        <v>0.99999999999999989</v>
      </c>
      <c r="AK66">
        <f>AL16*AO16*$AF$29/$AF$20</f>
        <v>89.999999999999986</v>
      </c>
      <c r="AL66" s="5">
        <f t="shared" si="17"/>
        <v>0.99999999999999989</v>
      </c>
      <c r="AM66" s="5">
        <f>AO16/$AK$70</f>
        <v>7.826086956521738E-3</v>
      </c>
      <c r="AN66">
        <f>AL66/$AL$70</f>
        <v>0.99999999999999989</v>
      </c>
    </row>
    <row r="67" spans="2:40" ht="14.1" customHeight="1" x14ac:dyDescent="0.25">
      <c r="B67" t="s">
        <v>3</v>
      </c>
      <c r="C67">
        <f>I17*L17</f>
        <v>188.8</v>
      </c>
      <c r="D67">
        <f t="shared" si="12"/>
        <v>0.99368421052631584</v>
      </c>
      <c r="E67">
        <f>L17/$C$70</f>
        <v>3.838230510679822E-3</v>
      </c>
      <c r="F67">
        <f>D67/$D$70</f>
        <v>0.98733429583934917</v>
      </c>
      <c r="H67">
        <f>I17*L17*$C$29/$C$20</f>
        <v>188.8</v>
      </c>
      <c r="I67" s="5">
        <f t="shared" si="13"/>
        <v>0.99368421052631584</v>
      </c>
      <c r="J67" s="5">
        <f>L17/$H$70</f>
        <v>3.838230510679822E-3</v>
      </c>
      <c r="K67">
        <f>I67/$I$70</f>
        <v>0.98733429583934917</v>
      </c>
      <c r="O67">
        <f>U17*X17</f>
        <v>110</v>
      </c>
      <c r="P67">
        <f t="shared" si="14"/>
        <v>1</v>
      </c>
      <c r="Q67">
        <f>X17/$O$70</f>
        <v>8.4063047285464088E-3</v>
      </c>
      <c r="R67">
        <f>P67/$P$70</f>
        <v>0.98073555166374793</v>
      </c>
      <c r="T67">
        <f>U17*X17*$O$29/$O$20</f>
        <v>110</v>
      </c>
      <c r="U67" s="5">
        <f t="shared" si="15"/>
        <v>1</v>
      </c>
      <c r="V67" s="5">
        <f>X17/$T$70</f>
        <v>8.4063047285464088E-3</v>
      </c>
      <c r="W67">
        <f>U67/$U$70</f>
        <v>0.98073555166374793</v>
      </c>
      <c r="AF67">
        <f>AL17*AO17</f>
        <v>80</v>
      </c>
      <c r="AG67">
        <f t="shared" si="16"/>
        <v>1</v>
      </c>
      <c r="AH67">
        <f>AO17/$AF$70</f>
        <v>6.956521739130435E-3</v>
      </c>
      <c r="AI67">
        <f>AG67/$AG$70</f>
        <v>1</v>
      </c>
      <c r="AK67">
        <f>AL17*AO17*$AF$29/$AF$20</f>
        <v>80</v>
      </c>
      <c r="AL67" s="5">
        <f t="shared" si="17"/>
        <v>1</v>
      </c>
      <c r="AM67" s="5">
        <f>AO17/$AK$70</f>
        <v>6.956521739130435E-3</v>
      </c>
      <c r="AN67">
        <f>AL67/$AL$70</f>
        <v>1</v>
      </c>
    </row>
    <row r="68" spans="2:40" ht="14.1" customHeight="1" x14ac:dyDescent="0.25">
      <c r="B68" t="s">
        <v>21</v>
      </c>
      <c r="C68">
        <f>I18*L18</f>
        <v>40</v>
      </c>
      <c r="D68">
        <f t="shared" si="12"/>
        <v>1</v>
      </c>
      <c r="E68">
        <f>L18/$C$70</f>
        <v>1.9482543640897756E-3</v>
      </c>
      <c r="F68">
        <f>D68/$D$70</f>
        <v>0.99360972568578565</v>
      </c>
      <c r="H68">
        <f>I18*L18*$C$29/$C$20</f>
        <v>40</v>
      </c>
      <c r="I68" s="5">
        <f t="shared" si="13"/>
        <v>1</v>
      </c>
      <c r="J68" s="5">
        <f>L18/$H$70</f>
        <v>1.9482543640897756E-3</v>
      </c>
      <c r="K68">
        <f>I68/$I$70</f>
        <v>0.99360972568578565</v>
      </c>
      <c r="O68">
        <f>U18*X18</f>
        <v>20</v>
      </c>
      <c r="P68">
        <f t="shared" si="14"/>
        <v>1</v>
      </c>
      <c r="Q68">
        <f>X18/$O$70</f>
        <v>3.5026269702276708E-3</v>
      </c>
      <c r="R68">
        <f>P68/$P$70</f>
        <v>0.98073555166374793</v>
      </c>
      <c r="T68">
        <f>U18*X18*$O$29/$O$20</f>
        <v>20</v>
      </c>
      <c r="U68" s="5">
        <f t="shared" si="15"/>
        <v>1</v>
      </c>
      <c r="V68" s="5">
        <f>X18/$T$70</f>
        <v>3.5026269702276708E-3</v>
      </c>
      <c r="W68">
        <f>U68/$U$70</f>
        <v>0.98073555166374793</v>
      </c>
      <c r="AF68">
        <f>AL18*AO18</f>
        <v>20</v>
      </c>
      <c r="AG68">
        <f t="shared" si="16"/>
        <v>1</v>
      </c>
      <c r="AH68">
        <f>AO18/$AF$70</f>
        <v>4.3478260869565218E-3</v>
      </c>
      <c r="AI68">
        <f>AG68/$AG$70</f>
        <v>1</v>
      </c>
      <c r="AK68">
        <f>AL18*AO18*$AF$29/$AF$20</f>
        <v>20</v>
      </c>
      <c r="AL68" s="5">
        <f t="shared" si="17"/>
        <v>1</v>
      </c>
      <c r="AM68" s="5">
        <f>AO18/$AK$70</f>
        <v>4.3478260869565218E-3</v>
      </c>
      <c r="AN68">
        <f>AL68/$AL$70</f>
        <v>1</v>
      </c>
    </row>
    <row r="69" spans="2:40" ht="14.1" customHeight="1" x14ac:dyDescent="0.25">
      <c r="B69" t="s">
        <v>22</v>
      </c>
      <c r="C69">
        <f>I19*L19</f>
        <v>40</v>
      </c>
      <c r="D69">
        <f t="shared" si="12"/>
        <v>1</v>
      </c>
      <c r="E69">
        <f>L19/$C$70</f>
        <v>1.9482543640897756E-3</v>
      </c>
      <c r="F69">
        <f>D69/$D$70</f>
        <v>0.99360972568578565</v>
      </c>
      <c r="H69">
        <f>I19*L19*$C$29/$C$20</f>
        <v>40</v>
      </c>
      <c r="I69" s="5">
        <f t="shared" si="13"/>
        <v>1</v>
      </c>
      <c r="J69" s="5">
        <f>L19/$H$70</f>
        <v>1.9482543640897756E-3</v>
      </c>
      <c r="K69">
        <f>I69/$I$70</f>
        <v>0.99360972568578565</v>
      </c>
      <c r="O69">
        <f>U19*X19</f>
        <v>20</v>
      </c>
      <c r="P69">
        <f t="shared" si="14"/>
        <v>1</v>
      </c>
      <c r="Q69">
        <f>X19/$O$70</f>
        <v>3.5026269702276708E-3</v>
      </c>
      <c r="R69">
        <f>P69/$P$70</f>
        <v>0.98073555166374793</v>
      </c>
      <c r="T69">
        <f>U19*X19*$O$29/$O$20</f>
        <v>20</v>
      </c>
      <c r="U69" s="5">
        <f t="shared" si="15"/>
        <v>1</v>
      </c>
      <c r="V69" s="5">
        <f>X19/$T$70</f>
        <v>3.5026269702276708E-3</v>
      </c>
      <c r="W69">
        <f>U69/$U$70</f>
        <v>0.98073555166374793</v>
      </c>
      <c r="AF69">
        <f>AL19*AO19</f>
        <v>20</v>
      </c>
      <c r="AG69">
        <f t="shared" si="16"/>
        <v>1</v>
      </c>
      <c r="AH69">
        <f>AO19/$AF$70</f>
        <v>4.3478260869565218E-3</v>
      </c>
      <c r="AI69">
        <f>AG69/$AG$70</f>
        <v>1</v>
      </c>
      <c r="AK69">
        <f>AL19*AO19*$AF$29/$AF$20</f>
        <v>20</v>
      </c>
      <c r="AL69" s="5">
        <f t="shared" si="17"/>
        <v>1</v>
      </c>
      <c r="AM69" s="5">
        <f>AO19/$AK$70</f>
        <v>4.3478260869565218E-3</v>
      </c>
      <c r="AN69">
        <f>AL69/$AL$70</f>
        <v>1</v>
      </c>
    </row>
    <row r="70" spans="2:40" ht="14.1" customHeight="1" x14ac:dyDescent="0.25">
      <c r="C70">
        <f>SUM(C65:C69)</f>
        <v>513.28</v>
      </c>
      <c r="D70">
        <f t="shared" si="12"/>
        <v>1.0064313725490195</v>
      </c>
      <c r="H70">
        <f>SUM(H65:H69)</f>
        <v>513.28</v>
      </c>
      <c r="I70" s="5">
        <f t="shared" si="13"/>
        <v>1.0064313725490195</v>
      </c>
      <c r="J70" s="5"/>
      <c r="O70">
        <f>SUM(O65:O69)</f>
        <v>285.5</v>
      </c>
      <c r="P70">
        <f t="shared" si="14"/>
        <v>1.0196428571428571</v>
      </c>
      <c r="T70">
        <f>SUM(T65:T69)</f>
        <v>285.5</v>
      </c>
      <c r="U70" s="5">
        <f t="shared" si="15"/>
        <v>1.0196428571428571</v>
      </c>
      <c r="V70" s="5"/>
      <c r="AF70">
        <f>SUM(AF65:AF69)</f>
        <v>230</v>
      </c>
      <c r="AG70">
        <f t="shared" si="16"/>
        <v>1</v>
      </c>
      <c r="AK70">
        <f>SUM(AK65:AK69)</f>
        <v>230</v>
      </c>
      <c r="AL70" s="5">
        <f t="shared" si="17"/>
        <v>1</v>
      </c>
      <c r="AM70" s="5"/>
    </row>
    <row r="71" spans="2:40" ht="14.1" customHeight="1" x14ac:dyDescent="0.25">
      <c r="B71" t="s">
        <v>23</v>
      </c>
      <c r="I71" s="5"/>
      <c r="J71" s="5"/>
      <c r="U71" s="5"/>
      <c r="V71" s="5"/>
      <c r="AL71" s="5"/>
      <c r="AM71" s="5"/>
    </row>
    <row r="72" spans="2:40" ht="14.1" customHeight="1" x14ac:dyDescent="0.25">
      <c r="B72" t="s">
        <v>0</v>
      </c>
      <c r="C72">
        <f>I24*L24</f>
        <v>40</v>
      </c>
      <c r="D72">
        <f t="shared" ref="D72:D77" si="18">C72/C24</f>
        <v>1</v>
      </c>
      <c r="E72">
        <f>L24/$C$77</f>
        <v>1.9237872445210539E-3</v>
      </c>
      <c r="F72">
        <f>D72/$D$77</f>
        <v>0.98113149470573746</v>
      </c>
      <c r="H72">
        <f>I24*L24*$C$29/$C$20</f>
        <v>40</v>
      </c>
      <c r="I72" s="5">
        <f t="shared" ref="I72:I77" si="19">H72/C24</f>
        <v>1</v>
      </c>
      <c r="J72" s="5">
        <f>L24/$H$77</f>
        <v>1.9237872445210539E-3</v>
      </c>
      <c r="K72">
        <f>I72/$I$77</f>
        <v>0.98113149470573746</v>
      </c>
      <c r="O72">
        <f>U24*X24</f>
        <v>20</v>
      </c>
      <c r="P72">
        <f t="shared" ref="P72:P77" si="20">O72/O24</f>
        <v>1</v>
      </c>
      <c r="Q72">
        <f>X24/$O$77</f>
        <v>3.4211426616489907E-3</v>
      </c>
      <c r="R72">
        <f>P72/$P$77</f>
        <v>0.95791994526171731</v>
      </c>
      <c r="T72">
        <f>U24*X24*$O$29/$O$20</f>
        <v>20</v>
      </c>
      <c r="U72" s="5">
        <f t="shared" ref="U72:U77" si="21">T72/O24</f>
        <v>1</v>
      </c>
      <c r="V72" s="5">
        <f>X24/$T$77</f>
        <v>3.4211426616489907E-3</v>
      </c>
      <c r="W72">
        <f>U72/$U$77</f>
        <v>0.95791994526171731</v>
      </c>
      <c r="AF72">
        <f>AL24*AO24</f>
        <v>20</v>
      </c>
      <c r="AG72">
        <f t="shared" ref="AG72:AG77" si="22">AF72/AF24</f>
        <v>1</v>
      </c>
      <c r="AH72">
        <f>AO24/$AF$77</f>
        <v>4.3478260869565218E-3</v>
      </c>
      <c r="AI72">
        <f>AG72/$AG$77</f>
        <v>1</v>
      </c>
      <c r="AK72">
        <f>AL24*AO24*$AF$29/$AF$20</f>
        <v>20</v>
      </c>
      <c r="AL72" s="5">
        <f t="shared" ref="AL72:AL77" si="23">AK72/AF24</f>
        <v>1</v>
      </c>
      <c r="AM72" s="5">
        <f>AO24/$AK$77</f>
        <v>4.3478260869565218E-3</v>
      </c>
      <c r="AN72">
        <f>AL72/$AL$77</f>
        <v>1</v>
      </c>
    </row>
    <row r="73" spans="2:40" ht="14.1" customHeight="1" x14ac:dyDescent="0.25">
      <c r="B73" t="s">
        <v>2</v>
      </c>
      <c r="C73">
        <f>I25*L25</f>
        <v>220.60799999999998</v>
      </c>
      <c r="D73">
        <f t="shared" si="18"/>
        <v>1.0505142857142855</v>
      </c>
      <c r="E73">
        <f>L25/$C$77</f>
        <v>3.6539204170409007E-3</v>
      </c>
      <c r="F73">
        <f>D73/$D$77</f>
        <v>1.0306926513525871</v>
      </c>
      <c r="H73">
        <f>I25*L25*$C$29/$C$20</f>
        <v>220.60799999999998</v>
      </c>
      <c r="I73">
        <f t="shared" si="19"/>
        <v>1.0505142857142855</v>
      </c>
      <c r="J73">
        <f>L25/$H$77</f>
        <v>3.6539204170409007E-3</v>
      </c>
      <c r="K73">
        <f>I73/$I$77</f>
        <v>1.0306926513525871</v>
      </c>
      <c r="O73">
        <f>U25*X25</f>
        <v>132.30000000000001</v>
      </c>
      <c r="P73">
        <f t="shared" si="20"/>
        <v>1.1025</v>
      </c>
      <c r="Q73">
        <f>X25/$O$77</f>
        <v>6.8422853232979813E-3</v>
      </c>
      <c r="R73">
        <f>P73/$P$77</f>
        <v>1.0561067396510433</v>
      </c>
      <c r="T73">
        <f>U25*X25*$O$29/$O$20</f>
        <v>132.30000000000001</v>
      </c>
      <c r="U73">
        <f t="shared" si="21"/>
        <v>1.1025</v>
      </c>
      <c r="V73">
        <f>X25/$T$77</f>
        <v>6.8422853232979813E-3</v>
      </c>
      <c r="W73">
        <f>U73/$U$77</f>
        <v>1.0561067396510433</v>
      </c>
      <c r="AF73">
        <f>AL25*AO25</f>
        <v>89.999999999999986</v>
      </c>
      <c r="AG73">
        <f t="shared" si="22"/>
        <v>0.99999999999999989</v>
      </c>
      <c r="AH73">
        <f>AO25/$AF$77</f>
        <v>7.826086956521738E-3</v>
      </c>
      <c r="AI73">
        <f>AG73/$AG$77</f>
        <v>0.99999999999999989</v>
      </c>
      <c r="AK73">
        <f>AL25*AO25*$AF$29/$AF$20</f>
        <v>89.999999999999986</v>
      </c>
      <c r="AL73">
        <f t="shared" si="23"/>
        <v>0.99999999999999989</v>
      </c>
      <c r="AM73">
        <f>AO25/$AK$77</f>
        <v>7.826086956521738E-3</v>
      </c>
      <c r="AN73">
        <f>AL73/$AL$77</f>
        <v>0.99999999999999989</v>
      </c>
    </row>
    <row r="74" spans="2:40" ht="14.1" customHeight="1" x14ac:dyDescent="0.25">
      <c r="B74" t="s">
        <v>3</v>
      </c>
      <c r="C74">
        <f>I26*L26</f>
        <v>179.2</v>
      </c>
      <c r="D74">
        <f t="shared" si="18"/>
        <v>0.99555555555555553</v>
      </c>
      <c r="E74">
        <f>L26/$C$77</f>
        <v>3.760829173289158E-3</v>
      </c>
      <c r="F74">
        <f>D74/$D$77</f>
        <v>0.9767709102848231</v>
      </c>
      <c r="H74">
        <f>I26*L26*$C$29/$C$20</f>
        <v>179.2</v>
      </c>
      <c r="I74">
        <f t="shared" si="19"/>
        <v>0.99555555555555553</v>
      </c>
      <c r="J74">
        <f>L26/$H$77</f>
        <v>3.760829173289158E-3</v>
      </c>
      <c r="K74">
        <f>I74/$I$77</f>
        <v>0.9767709102848231</v>
      </c>
      <c r="O74">
        <f>U26*X26</f>
        <v>100.00000000000001</v>
      </c>
      <c r="P74">
        <f t="shared" si="20"/>
        <v>1.0000000000000002</v>
      </c>
      <c r="Q74">
        <f>X26/$O$77</f>
        <v>8.2107423879575776E-3</v>
      </c>
      <c r="R74">
        <f>P74/$P$77</f>
        <v>0.95791994526171753</v>
      </c>
      <c r="T74">
        <f>U26*X26*$O$29/$O$20</f>
        <v>100.00000000000001</v>
      </c>
      <c r="U74">
        <f t="shared" si="21"/>
        <v>1.0000000000000002</v>
      </c>
      <c r="V74">
        <f>X26/$T$77</f>
        <v>8.2107423879575776E-3</v>
      </c>
      <c r="W74">
        <f>U74/$U$77</f>
        <v>0.95791994526171753</v>
      </c>
      <c r="AF74">
        <f>AL26*AO26</f>
        <v>80</v>
      </c>
      <c r="AG74">
        <f t="shared" si="22"/>
        <v>1</v>
      </c>
      <c r="AH74">
        <f>AO26/$AF$77</f>
        <v>6.956521739130435E-3</v>
      </c>
      <c r="AI74">
        <f>AG74/$AG$77</f>
        <v>1</v>
      </c>
      <c r="AK74">
        <f>AL26*AO26*$AF$29/$AF$20</f>
        <v>80</v>
      </c>
      <c r="AL74">
        <f t="shared" si="23"/>
        <v>1</v>
      </c>
      <c r="AM74">
        <f>AO26/$AK$77</f>
        <v>6.956521739130435E-3</v>
      </c>
      <c r="AN74">
        <f>AL74/$AL$77</f>
        <v>1</v>
      </c>
    </row>
    <row r="75" spans="2:40" ht="14.1" customHeight="1" x14ac:dyDescent="0.25">
      <c r="B75" t="s">
        <v>21</v>
      </c>
      <c r="C75">
        <f>I27*L27</f>
        <v>40</v>
      </c>
      <c r="D75">
        <f t="shared" si="18"/>
        <v>1</v>
      </c>
      <c r="E75">
        <f>L27/$C$77</f>
        <v>1.9237872445210539E-3</v>
      </c>
      <c r="F75">
        <f>D75/$D$77</f>
        <v>0.98113149470573746</v>
      </c>
      <c r="H75">
        <f>I27*L27*$C$29/$C$20</f>
        <v>40</v>
      </c>
      <c r="I75">
        <f t="shared" si="19"/>
        <v>1</v>
      </c>
      <c r="J75">
        <f>L27/$H$77</f>
        <v>1.9237872445210539E-3</v>
      </c>
      <c r="K75">
        <f>I75/$I$77</f>
        <v>0.98113149470573746</v>
      </c>
      <c r="O75">
        <f>U27*X27</f>
        <v>20</v>
      </c>
      <c r="P75">
        <f t="shared" si="20"/>
        <v>1</v>
      </c>
      <c r="Q75">
        <f>X27/$O$77</f>
        <v>3.4211426616489907E-3</v>
      </c>
      <c r="R75">
        <f>P75/$P$77</f>
        <v>0.95791994526171731</v>
      </c>
      <c r="T75">
        <f>U27*X27*$O$29/$O$20</f>
        <v>20</v>
      </c>
      <c r="U75">
        <f t="shared" si="21"/>
        <v>1</v>
      </c>
      <c r="V75">
        <f>X27/$T$77</f>
        <v>3.4211426616489907E-3</v>
      </c>
      <c r="W75">
        <f>U75/$U$77</f>
        <v>0.95791994526171731</v>
      </c>
      <c r="AF75">
        <f>AL27*AO27</f>
        <v>20</v>
      </c>
      <c r="AG75">
        <f t="shared" si="22"/>
        <v>1</v>
      </c>
      <c r="AH75">
        <f>AO27/$AF$77</f>
        <v>4.3478260869565218E-3</v>
      </c>
      <c r="AI75">
        <f>AG75/$AG$77</f>
        <v>1</v>
      </c>
      <c r="AK75">
        <f>AL27*AO27*$AF$29/$AF$20</f>
        <v>20</v>
      </c>
      <c r="AL75">
        <f t="shared" si="23"/>
        <v>1</v>
      </c>
      <c r="AM75">
        <f>AO27/$AK$77</f>
        <v>4.3478260869565218E-3</v>
      </c>
      <c r="AN75">
        <f>AL75/$AL$77</f>
        <v>1</v>
      </c>
    </row>
    <row r="76" spans="2:40" ht="14.1" customHeight="1" x14ac:dyDescent="0.25">
      <c r="B76" t="s">
        <v>22</v>
      </c>
      <c r="C76">
        <f>I28*L28</f>
        <v>40</v>
      </c>
      <c r="D76">
        <f t="shared" si="18"/>
        <v>1</v>
      </c>
      <c r="E76">
        <f>L28/$C$77</f>
        <v>1.9237872445210539E-3</v>
      </c>
      <c r="F76">
        <f>D76/$D$77</f>
        <v>0.98113149470573746</v>
      </c>
      <c r="H76">
        <f>I28*L28*$C$29/$C$20</f>
        <v>40</v>
      </c>
      <c r="I76">
        <f t="shared" si="19"/>
        <v>1</v>
      </c>
      <c r="J76">
        <f>L28/$H$77</f>
        <v>1.9237872445210539E-3</v>
      </c>
      <c r="K76">
        <f>I76/$I$77</f>
        <v>0.98113149470573746</v>
      </c>
      <c r="O76">
        <f>U28*X28</f>
        <v>20</v>
      </c>
      <c r="P76">
        <f t="shared" si="20"/>
        <v>1</v>
      </c>
      <c r="Q76">
        <f>X28/$O$77</f>
        <v>3.4211426616489907E-3</v>
      </c>
      <c r="R76">
        <f>P76/$P$77</f>
        <v>0.95791994526171731</v>
      </c>
      <c r="T76">
        <f>U28*X28*$O$29/$O$20</f>
        <v>20</v>
      </c>
      <c r="U76">
        <f t="shared" si="21"/>
        <v>1</v>
      </c>
      <c r="V76">
        <f>X28/$T$77</f>
        <v>3.4211426616489907E-3</v>
      </c>
      <c r="W76">
        <f>U76/$U$77</f>
        <v>0.95791994526171731</v>
      </c>
      <c r="AF76">
        <f>AL28*AO28</f>
        <v>20</v>
      </c>
      <c r="AG76">
        <f t="shared" si="22"/>
        <v>1</v>
      </c>
      <c r="AH76">
        <f>AO28/$AF$77</f>
        <v>4.3478260869565218E-3</v>
      </c>
      <c r="AI76">
        <f>AG76/$AG$77</f>
        <v>1</v>
      </c>
      <c r="AK76">
        <f>AL28*AO28*$AF$29/$AF$20</f>
        <v>20</v>
      </c>
      <c r="AL76">
        <f t="shared" si="23"/>
        <v>1</v>
      </c>
      <c r="AM76">
        <f>AO28/$AK$77</f>
        <v>4.3478260869565218E-3</v>
      </c>
      <c r="AN76">
        <f>AL76/$AL$77</f>
        <v>1</v>
      </c>
    </row>
    <row r="77" spans="2:40" ht="14.1" customHeight="1" x14ac:dyDescent="0.25">
      <c r="C77">
        <f>SUM(C72:C76)</f>
        <v>519.80799999999999</v>
      </c>
      <c r="D77">
        <f t="shared" si="18"/>
        <v>1.0192313725490196</v>
      </c>
      <c r="H77">
        <f>SUM(H72:H76)</f>
        <v>519.80799999999999</v>
      </c>
      <c r="I77">
        <f t="shared" si="19"/>
        <v>1.0192313725490196</v>
      </c>
      <c r="O77">
        <f>SUM(O72:O76)</f>
        <v>292.3</v>
      </c>
      <c r="P77">
        <f t="shared" si="20"/>
        <v>1.0439285714285715</v>
      </c>
      <c r="T77">
        <f>SUM(T72:T76)</f>
        <v>292.3</v>
      </c>
      <c r="U77">
        <f t="shared" si="21"/>
        <v>1.0439285714285715</v>
      </c>
      <c r="AF77">
        <f>SUM(AF72:AF76)</f>
        <v>230</v>
      </c>
      <c r="AG77">
        <f t="shared" si="22"/>
        <v>1</v>
      </c>
      <c r="AK77">
        <f>SUM(AK72:AK76)</f>
        <v>230</v>
      </c>
      <c r="AL77">
        <f t="shared" si="23"/>
        <v>1</v>
      </c>
    </row>
    <row r="79" spans="2:40" ht="14.1" customHeight="1" x14ac:dyDescent="0.25">
      <c r="B79" t="s">
        <v>5</v>
      </c>
    </row>
    <row r="80" spans="2:40" ht="14.1" customHeight="1" x14ac:dyDescent="0.25">
      <c r="B80" t="s">
        <v>0</v>
      </c>
      <c r="D80">
        <f>L33*D33+E33*E34*L34+F33*F35*L35+G33*G36*L36+H33*H37*L37</f>
        <v>1.9607843137254902E-3</v>
      </c>
      <c r="P80">
        <f>X33*P33+Q33*Q34*X34+R33*R35*X35+S33*S36*X36+T33*T37*X37</f>
        <v>3.5714285714285713E-3</v>
      </c>
      <c r="AG80">
        <f>AO33*AG33+AH33*AH34*AO34+AI33*AI35*AO35+AJ33*AJ36*AO36+AK33*AK37*AO37</f>
        <v>4.3478260869565218E-3</v>
      </c>
    </row>
    <row r="81" spans="2:37" ht="14.1" customHeight="1" x14ac:dyDescent="0.25">
      <c r="B81" t="s">
        <v>2</v>
      </c>
      <c r="D81">
        <f>L34*E34+D34*D33*L33+F34*F35*L35+G34*G36*L36+H34*H37*L37</f>
        <v>3.7254901960784314E-3</v>
      </c>
      <c r="G81" s="1" t="s">
        <v>49</v>
      </c>
      <c r="P81">
        <f>X34*Q34+P34*P33*X33+R34*R35*X35+S34*S36*X36+T34*T37*X37</f>
        <v>7.1428571428571426E-3</v>
      </c>
      <c r="AG81">
        <f>AO34*AH34+AG34*AG33*AO33+AI34*AI35*AO35+AJ34*AJ36*AO36+AK34*AK37*AO37</f>
        <v>7.8260869565217397E-3</v>
      </c>
    </row>
    <row r="82" spans="2:37" ht="14.1" customHeight="1" x14ac:dyDescent="0.25">
      <c r="B82" t="s">
        <v>3</v>
      </c>
      <c r="D82">
        <f>L35*F35+D35*D33*L33+E35*E34*L34+G35*G36*L36+H35*H37*L37</f>
        <v>3.9215686274509803E-3</v>
      </c>
      <c r="G82" s="1" t="s">
        <v>52</v>
      </c>
      <c r="P82">
        <f>X35*R35+P35*P33*X33+Q35*Q34*X34+S35*S36*X36+T35*T37*X37</f>
        <v>8.5714285714285719E-3</v>
      </c>
      <c r="AG82">
        <f>AO35*AI35+AG35*AG33*AO33+AH35*AH34*AO34+AJ35*AJ36*AO36+AK35*AK37*AO37</f>
        <v>6.956521739130435E-3</v>
      </c>
    </row>
    <row r="83" spans="2:37" ht="14.1" customHeight="1" x14ac:dyDescent="0.25">
      <c r="B83" t="s">
        <v>21</v>
      </c>
      <c r="D83">
        <f>L36*G36+D36*D33*L33+E36*E34*L34+F36*F35*L35+H36*H37*L37</f>
        <v>1.9607843137254902E-3</v>
      </c>
      <c r="F83" s="1" t="s">
        <v>8</v>
      </c>
      <c r="G83" s="1" t="s">
        <v>32</v>
      </c>
      <c r="H83" s="1" t="s">
        <v>33</v>
      </c>
      <c r="J83" s="6" t="s">
        <v>38</v>
      </c>
      <c r="P83">
        <f>X36*S36+P36*P33*X33+Q36*Q34*X34+R36*R35*X35+T36*T37*X37</f>
        <v>3.5714285714285713E-3</v>
      </c>
      <c r="T83" s="6" t="s">
        <v>8</v>
      </c>
      <c r="AG83">
        <f>AO36*AJ36+AG36*AG33*AO33+AH36*AH34*AO34+AI36*AI35*AO35+AK36*AK37*AO37</f>
        <v>4.3478260869565218E-3</v>
      </c>
      <c r="AK83" s="6" t="s">
        <v>8</v>
      </c>
    </row>
    <row r="84" spans="2:37" ht="14.1" customHeight="1" x14ac:dyDescent="0.25">
      <c r="B84" t="s">
        <v>22</v>
      </c>
      <c r="D84">
        <f>L37*H37+D37*D33*L33+E37*E34*L34+F37*F35*L35+G37*G36*L36</f>
        <v>1.9607843137254902E-3</v>
      </c>
      <c r="F84" s="1" t="s">
        <v>39</v>
      </c>
      <c r="G84" s="1" t="s">
        <v>41</v>
      </c>
      <c r="J84" s="6" t="s">
        <v>19</v>
      </c>
      <c r="P84">
        <f>X37*T37+P37*P33*X33+Q37*Q34*X34+R37*R35*X35+S37*S36*X36</f>
        <v>3.5714285714285713E-3</v>
      </c>
      <c r="T84" s="6" t="s">
        <v>19</v>
      </c>
      <c r="AG84">
        <f>AO37*AK37+AG37*AG33*AO33+AH37*AH34*AO34+AI37*AI35*AO35+AJ37*AJ36*AO36</f>
        <v>4.3478260869565218E-3</v>
      </c>
      <c r="AK84" s="6" t="s">
        <v>19</v>
      </c>
    </row>
    <row r="85" spans="2:37" ht="14.1" customHeight="1" x14ac:dyDescent="0.25">
      <c r="B85" t="s">
        <v>6</v>
      </c>
      <c r="F85" s="1" t="s">
        <v>40</v>
      </c>
      <c r="G85" s="1" t="s">
        <v>40</v>
      </c>
      <c r="J85" s="6" t="s">
        <v>20</v>
      </c>
      <c r="R85" s="1" t="s">
        <v>8</v>
      </c>
      <c r="T85" s="6" t="s">
        <v>20</v>
      </c>
      <c r="AI85" s="1" t="s">
        <v>8</v>
      </c>
      <c r="AK85" s="6" t="s">
        <v>20</v>
      </c>
    </row>
    <row r="86" spans="2:37" ht="14.1" customHeight="1" x14ac:dyDescent="0.25">
      <c r="B86" t="s">
        <v>0</v>
      </c>
      <c r="C86">
        <f>K39*D39+E39*E40*K40+F39*F41*K41+G39*G42*K42+H39*H43*K43</f>
        <v>1.9607843137254902E-3</v>
      </c>
      <c r="D86">
        <f>L39*D39+E39*E40*L40+F39*F41*L41+G39*G42*L42+H39*H43*L43</f>
        <v>1.9607843137254902E-3</v>
      </c>
      <c r="F86">
        <f>1-C86/D80</f>
        <v>0</v>
      </c>
      <c r="G86" s="17" t="str">
        <f>IF(ABS(R86)=0,"  ",F86-R86*(U15/I15)/((O6/C6)/(O15/C15)))</f>
        <v xml:space="preserve">  </v>
      </c>
      <c r="H86" s="1" t="str">
        <f>IF(ABS(AI86)=0,"  ",F86-AI86*(AL15/I15)/((AF6/C6)/(AF15/C15)))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0</v>
      </c>
      <c r="O86">
        <f>W39*P39+Q39*Q40*W40+R39*R41*W41+S39*S42*W42+T39*T43*W43</f>
        <v>3.5714285714285709E-3</v>
      </c>
      <c r="P86">
        <f>X39*P39+Q39*Q40*X40+R39*R41*X41+S39*S42*X42+T39*T43*X43</f>
        <v>3.5714285714285709E-3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0</v>
      </c>
      <c r="AF86">
        <f>AN39*AG39+AH39*AH40*AN40+AI39*AI41*AN41+AJ39*AJ42*AN42+AK39*AK43*AN43</f>
        <v>4.3478260869565218E-3</v>
      </c>
      <c r="AG86">
        <f>AO39*AG39+AH39*AH40*AO40+AI39*AI41*AO41+AJ39*AJ42*AO42+AK39*AK43*AO43</f>
        <v>4.3478260869565218E-3</v>
      </c>
      <c r="AI86" s="1">
        <f>1-AF86/AG80</f>
        <v>0</v>
      </c>
      <c r="AK86" s="6">
        <f>(((AF6+(AH6/AL7)*AF7+(AI6/AL8)*AF8+(AJ6/AL9)*AF9+(AK6/AL10)*AF10)/AL6)-((AF15+(AH15/AL16)*AF16+(AI15/AL17)*AF17+(AJ15/AL18)*AF18+(AK15/AL19)*AF19)/AL15))/((AF6+(AH6/AL7)*AF7+(AI6/AL8)*AF8+(AJ6/AL9)*AF9+(AK6/AL10)*AF10)/AL6)</f>
        <v>0</v>
      </c>
    </row>
    <row r="87" spans="2:37" ht="14.1" customHeight="1" x14ac:dyDescent="0.25">
      <c r="B87" t="s">
        <v>2</v>
      </c>
      <c r="C87">
        <f>K40*E40+D40*D39*K39+F40*F41*K41+G40*G42*K42+H40*H43*K43</f>
        <v>3.6395068468222549E-3</v>
      </c>
      <c r="D87">
        <f>L40*E40+D40*D39*L39+F40*F41*L41+G40*G42*L42+H40*H43*L43</f>
        <v>3.6395068468222549E-3</v>
      </c>
      <c r="F87">
        <f t="shared" ref="F87:F90" si="24">1-C87/D81</f>
        <v>2.3079741116131536E-2</v>
      </c>
      <c r="G87" s="17">
        <f t="shared" ref="G87:G90" si="25">IF(ABS(R87)=0,"  ",F87-R87*(U16/I16)/((O7/C7)/(O16/C16)))</f>
        <v>-3.5907925265599751E-3</v>
      </c>
      <c r="H87" s="1" t="str">
        <f>IF(ABS(AI87)=0,"  ",F87-AI87*(AL16/I16)/((AF7/C7)/(AF16/C16)))</f>
        <v xml:space="preserve">  </v>
      </c>
      <c r="J87" s="6">
        <f>(((C7+(D7/I6)*C6+(F7/I8)*C8+(G7/I9)*C9+(H7/I10)*C10)/I7)-((C16+(D16/I15)*C15+(F16/I17)*C17+(G16/I18)*C18+(H16/I19)*C19)/I16))/((C7+(D7/I6)*C6+(F7/I8)*C8+(G7/I9)*C9+(H7/I10)*C10)/I7)</f>
        <v>2.307974111613139E-2</v>
      </c>
      <c r="K87">
        <f>(C7/I7-C16/I16)/(C7/I7)</f>
        <v>2.307974111613139E-2</v>
      </c>
      <c r="L87" s="15"/>
      <c r="O87">
        <f>W40*Q40+P40*P39*W39+R40*R41*W41+S40*S42*W42+T40*T43*W43</f>
        <v>6.802721088435373E-3</v>
      </c>
      <c r="P87">
        <f>X40*Q40+P40*P39*X39+R40*R41*X41+S40*S42*X42+T40*T43*X43</f>
        <v>6.802721088435373E-3</v>
      </c>
      <c r="R87" s="1">
        <f>1-O87/P81</f>
        <v>4.7619047619047783E-2</v>
      </c>
      <c r="T87" s="6">
        <f>(((O7+(P7/U6)*O6+(R7/U8)*O8+(S7/U9)*O9+(T7/U10)*O10)/U7)-((O16+(P16/U15)*O15+(R16/U17)*O17+(S16/U18)*O18+(T16/U19)*O19)/U16))/((O7+(P7/U6)*O6+(R7/U8)*O8+(S7/U9)*O9+(T7/U10)*O10)/U7)</f>
        <v>4.7619047619047672E-2</v>
      </c>
      <c r="U87">
        <f>(O7/U7-O16/U16)/(O7/U7)</f>
        <v>4.7619047619047672E-2</v>
      </c>
      <c r="AF87">
        <f>AN40*AH40+AG40*AG39*AN39+AI40*AI41*AN41+AJ40*AJ42*AN42+AK40*AK43*AN43</f>
        <v>7.8260869565217397E-3</v>
      </c>
      <c r="AG87">
        <f>AO40*AH40+AG40*AG39*AO39+AI40*AI41*AO41+AJ40*AJ42*AO42+AK40*AK43*AO43</f>
        <v>7.8260869565217397E-3</v>
      </c>
      <c r="AI87" s="1">
        <f>1-AF87/AG81</f>
        <v>0</v>
      </c>
      <c r="AK87" s="6">
        <f>(((AF7+(AG7/AL6)*AF6+(AI7/AL8)*AF8+(AJ7/AL9)*AF9+(AK7/AL10)*AF10)/AL7)-((AF16+(AG16/AL15)*AF15+(AI16/AL17)*AF17+(AJ16/AL18)*AF18+(AK16/AL19)*AF19)/AL16))/((AF7+(AG7/AL6)*AF6+(AI7/AL8)*AF8+(AJ7/AL9)*AF9+(AK7/AL10)*AF10)/AL7)</f>
        <v>0</v>
      </c>
    </row>
    <row r="88" spans="2:37" ht="14.1" customHeight="1" x14ac:dyDescent="0.25">
      <c r="B88" t="s">
        <v>3</v>
      </c>
      <c r="C88">
        <f>K41*F41+D41*D39*K39+E41*E40*K40+G41*G42*K42+H41*H43*K43</f>
        <v>3.8874680306905363E-3</v>
      </c>
      <c r="D88">
        <f>L41*F41+D41*D39*L39+E41*E40*L40+G41*G42*L42+H41*H43*L43</f>
        <v>3.8874680306905363E-3</v>
      </c>
      <c r="F88" s="16">
        <f t="shared" si="24"/>
        <v>8.6956521739132153E-3</v>
      </c>
      <c r="G88" s="17" t="str">
        <f t="shared" si="25"/>
        <v xml:space="preserve">  </v>
      </c>
      <c r="H88" s="1" t="str">
        <f t="shared" ref="H88:H90" si="26">IF(ABS(AI88)=0,"  ",F88-AI88*(AL17/I17)/((AF8/C8)/(AF17/C17)))</f>
        <v xml:space="preserve">  </v>
      </c>
      <c r="J88" s="6">
        <f>(((C8+(D8/I6)*C6+(E8/I7)*C7+(G8/I9)*C9+(H8/I10)*C10)/I8)-((C17+(D17/I15)*C15+(E17/I16)*C16+(G17/I18)*C18+(H17/I19)*C19)/I17))/((C8+(D8/I6)*C6+(E8/I7)*C7+(G8/I9)*C9+(H8/I10)*C10)/I8)</f>
        <v>8.6956521739131043E-3</v>
      </c>
      <c r="O88">
        <f>W41*R41+P41*P39*W39+Q41*Q40*W40+S41*S42*W42+T41*T43*W43</f>
        <v>8.5714285714285701E-3</v>
      </c>
      <c r="P88">
        <f>X41*R41+P41*P39*X39+Q41*Q40*X40+S41*S42*X42+T41*T43*X43</f>
        <v>8.5714285714285701E-3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F88">
        <f>AN41*AI41+AG41*AG39*AN39+AH41*AH40*AN40+AJ41*AJ42*AN42+AK41*AK43*AN43</f>
        <v>6.956521739130435E-3</v>
      </c>
      <c r="AG88">
        <f>AO41*AI41+AG41*AG39*AO39+AH41*AH40*AO40+AJ41*AJ42*AO42+AK41*AK43*AO43</f>
        <v>6.956521739130435E-3</v>
      </c>
      <c r="AI88" s="1">
        <f>1-AF88/AG82</f>
        <v>0</v>
      </c>
      <c r="AK88" s="13">
        <f>(((AF8+(AG8/AL6)*AF6+(AH8/AL7)*AF7+(AJ8/AL9)*AF9+(AK8/AL10)*AF10)/AL8)-((AF17+(AG17/AL15)*AF15+(AH17/AL16)*AF16+(AJ17/AL18)*AF18+(AK17/AL19)*AF19)/AL17))/((AF8+(AG8/AL6)*AF6+(AH8/AL7)*AF7+(AJ8/AL9)*AF9+(AK8/AL10)*AF10)/AL8)</f>
        <v>0</v>
      </c>
    </row>
    <row r="89" spans="2:37" ht="14.1" customHeight="1" x14ac:dyDescent="0.25">
      <c r="B89" t="s">
        <v>21</v>
      </c>
      <c r="C89">
        <f>K42*G42+D42*D39*K39+E42*E40*K40+F42*F41*K41+H42*H43*K43</f>
        <v>1.9607843137254902E-3</v>
      </c>
      <c r="D89">
        <f>L42*G42+D42*D39*L39+E42*E40*L40+F42*F41*L41+H42*H43*L43</f>
        <v>1.9607843137254902E-3</v>
      </c>
      <c r="F89">
        <f t="shared" si="24"/>
        <v>0</v>
      </c>
      <c r="G89" s="17" t="str">
        <f t="shared" si="25"/>
        <v xml:space="preserve">  </v>
      </c>
      <c r="H89" s="1" t="str">
        <f t="shared" si="26"/>
        <v xml:space="preserve">  </v>
      </c>
      <c r="J89" s="6">
        <f>(((C9+(D9/I6)*C6+(E9/I7)*C7+(F9/I8)*C8+(H9/I10)*C10)/I9)-((C18+(D18/I15)*C15+(E18/I16)*C16+(F18/I17)*C17+(H18/I19)*C19)/I18))/((C9+(D9/I6)*C6+(E9/I7)*C7+(F9/I8)*C8+(H9/I10)*C10)/I9)</f>
        <v>0</v>
      </c>
      <c r="O89">
        <f>W42*S42+P42*P39*W39+Q42*Q40*W40+R42*R41*W41+T42*T43*W43</f>
        <v>3.5714285714285709E-3</v>
      </c>
      <c r="P89">
        <f>X42*S42+P42*P39*X39+Q42*Q40*X40+R42*R41*X41+T42*T43*X43</f>
        <v>3.5714285714285709E-3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F89">
        <f>AN42*AJ42+AG42*AG39*AN39+AH42*AH40*AN40+AI42*AI41*AN41+AK42*AK43*AN43</f>
        <v>4.3478260869565218E-3</v>
      </c>
      <c r="AG89">
        <f>AO42*AJ42+AG42*AG39*AO39+AH42*AH40*AO40+AI42*AI41*AO41+AK42*AK43*AO43</f>
        <v>4.3478260869565218E-3</v>
      </c>
      <c r="AI89" s="1">
        <f>1-AF89/AG83</f>
        <v>0</v>
      </c>
      <c r="AK89" s="6">
        <f>(((AF9+(AG9/AL6)*AF6+(AH9/AL7)*AF7+(AI9/AL8)*AF8+(AK9/AL10)*AF10)/AL9)-((AF18+(AG18/AL15)*AF15+(AH18/AL16)*AF16+(AI18/AL17)*AF17+(AK18/AL19)*AF19)/AL18))/((AF9+(AG9/AL6)*AF6+(AH9/AL7)*AF7+(AI9/AL8)*AF8+(AK9/AL10)*AF10)/AL9)</f>
        <v>0</v>
      </c>
    </row>
    <row r="90" spans="2:37" ht="14.1" customHeight="1" x14ac:dyDescent="0.25">
      <c r="B90" t="s">
        <v>22</v>
      </c>
      <c r="C90">
        <f>K43*H43+D43*D39*K39+E43*E40*K40+F43*F41*K41+G43*G42*K42</f>
        <v>1.9607843137254902E-3</v>
      </c>
      <c r="D90">
        <f>L43*H43+D43*D39*L39+E43*E40*L40+F43*F41*L41+G43*G42*L42</f>
        <v>1.9607843137254902E-3</v>
      </c>
      <c r="F90">
        <f t="shared" si="24"/>
        <v>0</v>
      </c>
      <c r="G90" s="17" t="str">
        <f t="shared" si="25"/>
        <v xml:space="preserve">  </v>
      </c>
      <c r="H90" s="1" t="str">
        <f t="shared" si="26"/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0</v>
      </c>
      <c r="O90">
        <f>W43*T43+P43*P39*W39+Q43*Q40*W40+R43*R41*W41+S43*S42*W42</f>
        <v>3.5714285714285709E-3</v>
      </c>
      <c r="P90">
        <f>X43*T43+P43*P39*X39+Q43*Q40*X40+R43*R41*X41+S43*S42*X42</f>
        <v>3.5714285714285709E-3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F90">
        <f>AN43*AK43+AG43*AG39*AN39+AH43*AH40*AN40+AI43*AI41*AN41+AJ43*AJ42*AN42</f>
        <v>4.3478260869565218E-3</v>
      </c>
      <c r="AG90">
        <f>AO43*AK43+AG43*AG39*AO39+AH43*AH40*AO40+AI43*AI41*AO41+AJ43*AJ42*AO42</f>
        <v>4.3478260869565218E-3</v>
      </c>
      <c r="AI90" s="1">
        <f>1-AF90/AG84</f>
        <v>0</v>
      </c>
      <c r="AK90" s="6">
        <f>(((AF10+(AG10/AL6)*AF6+(AH10/AL7)*AF7+(AI10/AL8)*AF8+(AJ10/AL9)*AF9)/AL10)-((AF19+(AG19/AL15)*AF15+(AH19/AL16)*AF16+(AI19/AL17)*AF17+(AJ19/AL18)*AF18)/AL19))/((AF10+(AG10/AL6)*AF6+(AH10/AL7)*AF7+(AI10/AL8)*AF8+(AJ10/AL9)*AF9)/AL10)</f>
        <v>0</v>
      </c>
    </row>
    <row r="91" spans="2:37" ht="14.1" customHeight="1" x14ac:dyDescent="0.25">
      <c r="B91" t="s">
        <v>23</v>
      </c>
      <c r="G91" s="1"/>
      <c r="H91" s="1"/>
      <c r="J91" s="6"/>
      <c r="R91" s="1"/>
      <c r="T91" s="6"/>
      <c r="AI91" s="1"/>
      <c r="AK91" s="6"/>
    </row>
    <row r="92" spans="2:37" ht="14.1" customHeight="1" x14ac:dyDescent="0.25">
      <c r="B92" t="s">
        <v>0</v>
      </c>
      <c r="C92">
        <f>K45*D45+E45*E46*K46+F45*F47*K47+G45*G48*K48+H45*H49*K49</f>
        <v>1.9607843137254902E-3</v>
      </c>
      <c r="F92">
        <f>1-C92/D86</f>
        <v>0</v>
      </c>
      <c r="G92" s="17" t="str">
        <f>IF(ABS(R92)=0,"  ",F92-R92*(U24/I24)/((O15/C15)/(O24/C24)))</f>
        <v xml:space="preserve">  </v>
      </c>
      <c r="H92" s="18" t="str">
        <f>IF(ABS(AI92)=0,"  ",F92-AI92*(AL24/I24)/((AF15/C15)/(AF24/C24)))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0</v>
      </c>
      <c r="O92">
        <f>W45*P45+Q45*Q46*W46+R45*R47*W47+S45*S48*W48+T45*T49*W49</f>
        <v>3.5714285714285718E-3</v>
      </c>
      <c r="R92" s="1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F92">
        <f>AN45*AG45+AH45*AH46*AN46+AI45*AI47*AN47+AJ45*AJ48*AN48+AK45*AK49*AN49</f>
        <v>4.3478260869565218E-3</v>
      </c>
      <c r="AI92" s="11">
        <f>1-AF92/AG86</f>
        <v>0</v>
      </c>
      <c r="AK92" s="6">
        <f>(((AF15+(AH15/AL16)*AF16+(AI15/AL17)*AF17+(AJ15/AL18)*AF18+(AK15/AL19)*AF19)/AL15)-((AF24+(AH24/AL25)*AF25+(AI24/AL26)*AF26+(AJ24/AL27)*AF27+(AK24/AL28)*AF28)/AL24))/((AF15+(AH15/AL16)*AF16+(AI15/AL17)*AF17+(AJ15/AL18)*AF18+(AK15/AL19)*AF19)/AL15)</f>
        <v>0</v>
      </c>
    </row>
    <row r="93" spans="2:37" ht="14.1" customHeight="1" x14ac:dyDescent="0.25">
      <c r="B93" t="s">
        <v>2</v>
      </c>
      <c r="C93">
        <f>K46*E46+D46*D45*K45+F46*F47*K47+G46*G48*K48+H46*H49*K49</f>
        <v>3.5451115444025223E-3</v>
      </c>
      <c r="F93">
        <f t="shared" ref="F93:F96" si="27">1-C93/D87</f>
        <v>2.593628928110181E-2</v>
      </c>
      <c r="G93" s="17">
        <f>IF(ABS(R93)=0,"  ",F93-R93*(U25/I25)/((O16/C16)/(O25/C25)))</f>
        <v>-2.2404414354479374E-3</v>
      </c>
      <c r="H93" s="18" t="str">
        <f>IF(ABS(AI93)=0,"  ",F93-AI93*(AL25/I25)/((AF16/C16)/(AF25/C25)))</f>
        <v xml:space="preserve">  </v>
      </c>
      <c r="J93" s="6">
        <f>(((C16+(D16/I15)*C15+(F16/I17)*C17+(G16/I18)*C18+(H16/I19)*C19)/I16)-((C25+(D25/I24)*C24+(F25/I26)*C26+(G25/I27)*C27+(H25/I28)*C28)/I25))/((C16+(D16/I15)*C15+(F16/I17)*C17+(G16/I18)*C18+(H16/I19)*C19)/I16)</f>
        <v>2.5936289281102039E-2</v>
      </c>
      <c r="O93">
        <f>W46*Q46+P46*P45*W45+R46*R47*W47+S46*S48*W48+T46*T49*W49</f>
        <v>6.4787819889860713E-3</v>
      </c>
      <c r="R93" s="1">
        <f>1-O93/P87</f>
        <v>4.7619047619047339E-2</v>
      </c>
      <c r="T93" s="6">
        <f>(((O16+(P16/U15)*O15+(R16/U17)*O17+(S16/U18)*O18+(T16/U19)*O19)/U16)-((O25+(P25/U24)*O24+(R25/U26)*O26+(S25/U27)*O27+(T25/U28)*O28)/U25))/((O16+(P16/U15)*O15+(R16/U17)*O17+(S16/U18)*O18+(T16/U19)*O19)/U16)</f>
        <v>4.7619047619047637E-2</v>
      </c>
      <c r="AF93">
        <f>AN46*AH46+AG46*AG45*AN45+AI46*AI47*AN47+AJ46*AJ48*AN48+AK46*AK49*AN49</f>
        <v>7.8260869565217397E-3</v>
      </c>
      <c r="AI93" s="1">
        <f>1-AF93/AG87</f>
        <v>0</v>
      </c>
      <c r="AK93" s="6">
        <f>(((AF16+(AG16/AL15)*AF15+(AI16/AL17)*AF17+(AJ16/AL18)*AF18+(AK16/AL19)*AF19)/AL16)-((AF25+(AG25/AL24)*AF24+(AI25/AL26)*AF26+(AJ25/AL27)*AF27+(AK25/AL28)*AF28)/AL25))/((AF16+(AG16/AL15)*AF15+(AI16/AL17)*AF17+(AJ16/AL18)*AF18+(AK16/AL19)*AF19)/AL16)</f>
        <v>0</v>
      </c>
    </row>
    <row r="94" spans="2:37" ht="14.1" customHeight="1" x14ac:dyDescent="0.25">
      <c r="B94" t="s">
        <v>3</v>
      </c>
      <c r="C94">
        <f>K47*F47+D47*D45*K45+E47*E46*K46+G47*G48*K48+H47*H49*K49</f>
        <v>3.8502673796791441E-3</v>
      </c>
      <c r="F94">
        <f t="shared" si="27"/>
        <v>9.5693779904304499E-3</v>
      </c>
      <c r="G94" s="17" t="str">
        <f t="shared" ref="G94:G96" si="28">IF(ABS(R94)=0,"  ",F94-R94*(U26/I26)/((O17/C17)/(O26/C26)))</f>
        <v xml:space="preserve">  </v>
      </c>
      <c r="H94" s="18" t="str">
        <f>IF(ABS(AI94)=0,"  ",F94-AI94*(AL26/I26)/((AF17/C17)/(AF26/C26)))</f>
        <v xml:space="preserve">  </v>
      </c>
      <c r="J94" s="6">
        <f>(((C17+(D17/I15)*C15+(E17/I16)*C16+(G17/I19)*C18+(H17/I19)*C19)/I17)-((C26+(D26/I24)*C24+(E26/I25)*C25+(G26/I27)*C27+(H26/I28)*C28)/I26))/((C17+(D17/I15)*C15+(E17/I16)*C16+(G17/I18)*C18+(H17/I18)*C19)/I17)</f>
        <v>9.5693779904305679E-3</v>
      </c>
      <c r="O94">
        <f>W47*R47+P47*P45*W45+Q47*Q46*W46+S47*S48*W48+T47*T49*W49</f>
        <v>8.5714285714285701E-3</v>
      </c>
      <c r="R94" s="1">
        <f t="shared" ref="R94" si="29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0</v>
      </c>
      <c r="AF94">
        <f>AN47*AI47+AG47*AG45*AN45+AH47*AH46*AN46+AJ47*AJ48*AN48+AK47*AK49*AN49</f>
        <v>6.956521739130435E-3</v>
      </c>
      <c r="AI94" s="1">
        <f t="shared" ref="AI94" si="30">1-AF94/AG88</f>
        <v>0</v>
      </c>
      <c r="AK94" s="13">
        <f>(((AF17+(AG17/AL15)*AF15+(AH17/AL16)*AF16+(AJ17/AL19)*AF18+(AK17/AL19)*AF19)/AL17)-((AF26+(AG26/AL24)*AF24+(AH26/AL25)*AF25+(AJ26/AL27)*AF27+(AK26/AL28)*AF28)/AL26))/((AF17+(AG17/AL15)*AF15+(AH17/AL16)*AF16+(AJ17/AL18)*AF18+(AK17/AL18)*AF19)/AL17)</f>
        <v>0</v>
      </c>
    </row>
    <row r="95" spans="2:37" ht="14.1" customHeight="1" x14ac:dyDescent="0.25">
      <c r="B95" t="s">
        <v>21</v>
      </c>
      <c r="C95">
        <f>K48*G48+D48*D45*K45+E48*E46*K46+F48*F47*K47+H48*H49*K49</f>
        <v>1.9607843137254902E-3</v>
      </c>
      <c r="F95">
        <f t="shared" si="27"/>
        <v>0</v>
      </c>
      <c r="G95" s="17" t="str">
        <f t="shared" si="28"/>
        <v xml:space="preserve">  </v>
      </c>
      <c r="H95" s="18" t="str">
        <f t="shared" ref="H95" si="31">IF(ABS(AI95)=0,"  ",F95-AI95*(AL27/I27)/((AF18/C18)/(AF27/C27)))</f>
        <v xml:space="preserve">  </v>
      </c>
      <c r="J95" s="6">
        <f>(((C18+(D18/I15)*C15+(E18/I16)*C16+(F18/I17)*C17+(H18/I19)*C19)/I18)-((C27+(D27/I24)*C24+(E27/I25)*C25+(F27/I26)*C26+(H27/I28)*C28)/I27))/((C18+(D18/I15)*C15+(E18/I16)*C16+(F18/I17)*C17+(H18/I19)*C19)/I18)</f>
        <v>0</v>
      </c>
      <c r="O95">
        <f>W48*S48+P48*P45*W45+Q48*Q46*W46+R48*R47*W47+T48*T49*W49</f>
        <v>3.5714285714285718E-3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0</v>
      </c>
      <c r="AF95">
        <f>AN48*AJ48+AG48*AG45*AN45+AH48*AH46*AN46+AI48*AI47*AN47+AK48*AK49*AN49</f>
        <v>4.3478260869565218E-3</v>
      </c>
      <c r="AI95" s="1">
        <f>1-AF95/AG89</f>
        <v>0</v>
      </c>
      <c r="AK95" s="6">
        <f>(((AF18+(AG18/AL15)*AF15+(AH18/AL16)*AF16+(AI18/AL17)*AF17+(AK18/AL19)*AF19)/AL18)-((AF27+(AG27/AL24)*AF24+(AH27/AL25)*AF25+(AI27/AL26)*AF26+(AK27/AL28)*AF28)/AL27))/((AF18+(AG18/AL15)*AF15+(AH18/AL16)*AF16+(AI18/AL17)*AF17+(AK18/AL19)*AF19)/AL18)</f>
        <v>0</v>
      </c>
    </row>
    <row r="96" spans="2:37" ht="14.1" customHeight="1" x14ac:dyDescent="0.25">
      <c r="B96" t="s">
        <v>22</v>
      </c>
      <c r="C96">
        <f>K49*H49+D49*D45*K45+E49*E46*K46+F49*F47*K47+G49*G48*K48</f>
        <v>1.9607843137254902E-3</v>
      </c>
      <c r="F96">
        <f t="shared" si="27"/>
        <v>0</v>
      </c>
      <c r="G96" s="17" t="str">
        <f t="shared" si="28"/>
        <v xml:space="preserve">  </v>
      </c>
      <c r="H96" s="18" t="str">
        <f>IF(ABS(AI96)=0,"  ",F96-AI96*(AL28/I28)/((AF19/C19)/(AF28/C28)))</f>
        <v xml:space="preserve">  </v>
      </c>
      <c r="J96" s="6">
        <f>(((C19+(D19/I15)*C15+(E19/I16)*C16+(F19/I17)*C17+(G19/I18)*C18)/I19)-((C28+(D28/I24)*C24+(E28/I25)*C25+(F28/I26)*C26+(G28/I27)*C27)/I28))/((C19+(D19/I15)*C15+(E19/I16)*C16+(F19/I17)*C17+(G19/I18)*C18)/I19)</f>
        <v>0</v>
      </c>
      <c r="O96">
        <f>W49*T49+P49*P45*W45+Q49*Q46*W46+R49*R47*W47+S49*S48*W48</f>
        <v>3.5714285714285718E-3</v>
      </c>
      <c r="R96" s="1">
        <f t="shared" ref="R96" si="32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0</v>
      </c>
      <c r="AF96">
        <f>AN49*AK49+AG49*AG45*AN45+AH49*AH46*AN46+AI49*AI47*AN47+AJ49*AJ48*AN48</f>
        <v>4.3478260869565218E-3</v>
      </c>
      <c r="AI96" s="1">
        <f t="shared" ref="AI96" si="33">1-AF96/AG90</f>
        <v>0</v>
      </c>
      <c r="AK96" s="6">
        <f>(((AF19+(AG19/AL15)*AF15+(AH19/AL16)*AF16+(AI19/AL17)*AF17+(AJ19/AL18)*AF18)/AL19)-((AF28+(AG28/AL24)*AF24+(AH28/AL25)*AF25+(AI28/AL26)*AF26+(AJ28/AL27)*AF27)/AL28))/((AF19+(AG19/AL15)*AF15+(AH19/AL16)*AF16+(AI19/AL17)*AF17+(AJ19/AL18)*AF18)/AL19)</f>
        <v>0</v>
      </c>
    </row>
    <row r="98" spans="4:39" ht="14.1" customHeight="1" x14ac:dyDescent="0.25">
      <c r="J98" s="1" t="s">
        <v>27</v>
      </c>
      <c r="K98" s="1"/>
      <c r="L98" s="1"/>
      <c r="T98" s="1" t="s">
        <v>27</v>
      </c>
      <c r="U98" s="1"/>
      <c r="V98" s="1"/>
      <c r="AK98" s="1" t="s">
        <v>27</v>
      </c>
      <c r="AL98" s="1"/>
      <c r="AM98" s="1"/>
    </row>
    <row r="99" spans="4:39" ht="14.1" customHeight="1" x14ac:dyDescent="0.25">
      <c r="J99" s="1" t="s">
        <v>26</v>
      </c>
      <c r="K99" s="1"/>
      <c r="L99" s="1"/>
      <c r="T99" s="1" t="s">
        <v>26</v>
      </c>
      <c r="U99" s="1"/>
      <c r="V99" s="1"/>
      <c r="AK99" s="1" t="s">
        <v>26</v>
      </c>
      <c r="AL99" s="1"/>
      <c r="AM99" s="1"/>
    </row>
    <row r="100" spans="4:39" ht="14.1" customHeight="1" x14ac:dyDescent="0.25">
      <c r="J100" s="1">
        <v>1</v>
      </c>
      <c r="K100" s="1">
        <v>2</v>
      </c>
      <c r="L100" s="1">
        <v>3</v>
      </c>
      <c r="T100" s="1">
        <v>1</v>
      </c>
      <c r="U100" s="1">
        <v>2</v>
      </c>
      <c r="V100" s="1">
        <v>3</v>
      </c>
      <c r="AK100" s="1">
        <v>1</v>
      </c>
      <c r="AL100" s="1">
        <v>2</v>
      </c>
      <c r="AM100" s="1">
        <v>3</v>
      </c>
    </row>
    <row r="101" spans="4:39" ht="14.1" customHeight="1" x14ac:dyDescent="0.25">
      <c r="F101" s="6" t="s">
        <v>53</v>
      </c>
      <c r="J101" s="1">
        <v>100</v>
      </c>
      <c r="K101" s="1">
        <f>J101-J86*J101</f>
        <v>100</v>
      </c>
      <c r="L101" s="1">
        <f>K101-J92*K101</f>
        <v>100</v>
      </c>
      <c r="T101" s="1">
        <v>100</v>
      </c>
      <c r="U101" s="1">
        <f>T101-T86*T101</f>
        <v>100</v>
      </c>
      <c r="V101" s="1">
        <f>U101-T92*U101</f>
        <v>100</v>
      </c>
      <c r="AK101" s="1">
        <v>100</v>
      </c>
      <c r="AL101" s="1">
        <f>AK101-AK86*AK101</f>
        <v>100</v>
      </c>
      <c r="AM101" s="1">
        <f>AL101-AK92*AL101</f>
        <v>100</v>
      </c>
    </row>
    <row r="102" spans="4:39" ht="14.1" customHeight="1" x14ac:dyDescent="0.25">
      <c r="F102" s="6" t="s">
        <v>54</v>
      </c>
      <c r="J102" s="1">
        <v>100</v>
      </c>
      <c r="K102" s="1">
        <f>J102-J87*J102</f>
        <v>97.692025888386866</v>
      </c>
      <c r="L102" s="1">
        <f>K102-J93*K102</f>
        <v>95.158257244488752</v>
      </c>
      <c r="T102" s="1">
        <v>100</v>
      </c>
      <c r="U102" s="1">
        <f>T102-T87*T102</f>
        <v>95.238095238095227</v>
      </c>
      <c r="V102" s="1">
        <f>U102-T93*U102</f>
        <v>90.702947845804971</v>
      </c>
      <c r="AK102" s="1">
        <v>100</v>
      </c>
      <c r="AL102" s="1">
        <f>AK102-AK87*AK102</f>
        <v>100</v>
      </c>
      <c r="AM102" s="1">
        <f>AL102-AK93*AL102</f>
        <v>100</v>
      </c>
    </row>
    <row r="103" spans="4:39" ht="14.1" customHeight="1" x14ac:dyDescent="0.25">
      <c r="F103" s="6">
        <v>-2.5062656641603454E-3</v>
      </c>
      <c r="J103" s="1">
        <v>100</v>
      </c>
      <c r="K103" s="1">
        <f>J103-J88*J103</f>
        <v>99.130434782608688</v>
      </c>
      <c r="L103" s="1">
        <f>K103-J94*K103</f>
        <v>98.181818181818187</v>
      </c>
      <c r="T103" s="1">
        <v>100</v>
      </c>
      <c r="U103" s="1">
        <f>T103-T88*T103</f>
        <v>100</v>
      </c>
      <c r="V103" s="1">
        <f>U103-T94*U103</f>
        <v>100</v>
      </c>
      <c r="AK103" s="1">
        <v>100</v>
      </c>
      <c r="AL103" s="1">
        <f>AK103-AK88*AK103</f>
        <v>100</v>
      </c>
      <c r="AM103" s="1">
        <f>AL103-AK94*AL103</f>
        <v>100</v>
      </c>
    </row>
    <row r="104" spans="4:39" ht="14.1" customHeight="1" x14ac:dyDescent="0.25">
      <c r="F104" s="6">
        <v>8.6956521739132153E-3</v>
      </c>
      <c r="J104" s="1">
        <v>100</v>
      </c>
      <c r="K104" s="1">
        <f>J104-J89*J104</f>
        <v>100</v>
      </c>
      <c r="L104" s="1">
        <f>K104-J95*K104</f>
        <v>100</v>
      </c>
      <c r="T104" s="1">
        <v>100</v>
      </c>
      <c r="U104" s="1">
        <f>T104-T89*T104</f>
        <v>100</v>
      </c>
      <c r="V104" s="1">
        <f>U104-T95*U104</f>
        <v>100</v>
      </c>
      <c r="AK104" s="1">
        <v>100</v>
      </c>
      <c r="AL104" s="1">
        <f>AK104-AK89*AK104</f>
        <v>100</v>
      </c>
      <c r="AM104" s="1">
        <f>AL104-AK95*AL104</f>
        <v>100</v>
      </c>
    </row>
    <row r="105" spans="4:39" ht="14.1" customHeight="1" x14ac:dyDescent="0.25">
      <c r="F105" s="6">
        <v>0</v>
      </c>
      <c r="J105" s="1">
        <v>100</v>
      </c>
      <c r="K105" s="1">
        <f>J105-J90*J105</f>
        <v>100</v>
      </c>
      <c r="L105" s="1">
        <f>K105-J96*K105</f>
        <v>100</v>
      </c>
      <c r="T105" s="1">
        <v>100</v>
      </c>
      <c r="U105" s="1">
        <f>T105-T90*T105</f>
        <v>100</v>
      </c>
      <c r="V105" s="1">
        <f>U105-T96*U105</f>
        <v>100</v>
      </c>
      <c r="AK105" s="1">
        <v>100</v>
      </c>
      <c r="AL105" s="1">
        <f>AK105-AK90*AK105</f>
        <v>100</v>
      </c>
      <c r="AM105" s="1">
        <f>AL105-AK96*AL105</f>
        <v>100</v>
      </c>
    </row>
    <row r="106" spans="4:39" ht="14.1" customHeight="1" x14ac:dyDescent="0.25">
      <c r="F106" s="6">
        <v>0</v>
      </c>
    </row>
    <row r="107" spans="4:39" ht="14.1" customHeight="1" x14ac:dyDescent="0.25">
      <c r="D107" s="14"/>
      <c r="F107" s="6"/>
    </row>
    <row r="108" spans="4:39" ht="14.1" customHeight="1" x14ac:dyDescent="0.25">
      <c r="F108" s="6">
        <v>0</v>
      </c>
    </row>
    <row r="109" spans="4:39" ht="14.1" customHeight="1" x14ac:dyDescent="0.25">
      <c r="F109" s="6">
        <v>-2.2727272727272041E-3</v>
      </c>
    </row>
    <row r="110" spans="4:39" ht="14.1" customHeight="1" x14ac:dyDescent="0.25">
      <c r="F110" s="6">
        <v>9.5693779904304499E-3</v>
      </c>
    </row>
  </sheetData>
  <sheetProtection algorithmName="SHA-512" hashValue="wWqKKx84+/RgOYXwotGfr2UGwtsHOp5VB33dr/DgsZyuy89eCJmlH2kmQn6Gm0Rsgnvj5pY1urofwW+oxjtFjw==" saltValue="pLRrTjgfxCL36c5Zo6JVaA==" spinCount="100000" sheet="1" objects="1" scenarios="1"/>
  <protectedRanges>
    <protectedRange sqref="AO4" name="Bereik8"/>
    <protectedRange sqref="AK2:AK3" name="Bereik7"/>
    <protectedRange sqref="AI2:AI3" name="Bereik6"/>
    <protectedRange sqref="AF6:AN28" name="Bereik5"/>
    <protectedRange sqref="X4" name="Bereik4"/>
    <protectedRange sqref="T2:T3" name="Bereik3"/>
    <protectedRange sqref="R2:R3" name="Bereik2"/>
    <protectedRange sqref="O6:W287" name="Bereik1"/>
  </protectedRange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O107"/>
  <sheetViews>
    <sheetView workbookViewId="0">
      <pane xSplit="2" ySplit="4" topLeftCell="M5" activePane="bottomRight" state="frozen"/>
      <selection pane="topRight" activeCell="C1" sqref="C1"/>
      <selection pane="bottomLeft" activeCell="A5" sqref="A5"/>
      <selection pane="bottomRight" activeCell="AK58" sqref="AK58"/>
    </sheetView>
  </sheetViews>
  <sheetFormatPr defaultColWidth="9" defaultRowHeight="14.1" customHeight="1" x14ac:dyDescent="0.25"/>
  <cols>
    <col min="1" max="1" width="4" customWidth="1"/>
    <col min="8" max="8" width="9.7109375" customWidth="1"/>
    <col min="9" max="9" width="12.7109375" bestFit="1" customWidth="1"/>
    <col min="13" max="13" width="4.140625" customWidth="1"/>
    <col min="25" max="25" width="4.42578125" customWidth="1"/>
    <col min="30" max="30" width="4.42578125" customWidth="1"/>
  </cols>
  <sheetData>
    <row r="1" spans="2:41" ht="14.1" customHeight="1" x14ac:dyDescent="0.25">
      <c r="B1" s="1"/>
      <c r="N1" s="1" t="s">
        <v>30</v>
      </c>
      <c r="P1" t="s">
        <v>42</v>
      </c>
      <c r="R1" t="s">
        <v>43</v>
      </c>
      <c r="T1" t="s">
        <v>44</v>
      </c>
      <c r="AA1" s="1" t="s">
        <v>36</v>
      </c>
      <c r="AE1" s="1" t="s">
        <v>31</v>
      </c>
      <c r="AG1" t="s">
        <v>42</v>
      </c>
      <c r="AI1" t="s">
        <v>45</v>
      </c>
      <c r="AK1" t="s">
        <v>43</v>
      </c>
    </row>
    <row r="2" spans="2:41" ht="14.1" customHeight="1" x14ac:dyDescent="0.25">
      <c r="B2" s="1" t="s">
        <v>5</v>
      </c>
      <c r="N2" s="1" t="s">
        <v>5</v>
      </c>
      <c r="P2" t="s">
        <v>6</v>
      </c>
      <c r="R2" s="3">
        <v>0</v>
      </c>
      <c r="S2">
        <f>1+R2/100</f>
        <v>1</v>
      </c>
      <c r="T2" s="3">
        <v>0</v>
      </c>
      <c r="U2">
        <f>1+T2/100</f>
        <v>1</v>
      </c>
      <c r="AE2" s="1" t="s">
        <v>5</v>
      </c>
      <c r="AG2" t="s">
        <v>6</v>
      </c>
      <c r="AI2" s="8">
        <v>0</v>
      </c>
      <c r="AJ2">
        <f>1+AI2/100</f>
        <v>1</v>
      </c>
      <c r="AK2" s="3">
        <v>0</v>
      </c>
      <c r="AL2">
        <f>1+AK2/100</f>
        <v>1</v>
      </c>
    </row>
    <row r="3" spans="2:41" ht="14.1" customHeight="1" x14ac:dyDescent="0.25">
      <c r="C3" t="s">
        <v>11</v>
      </c>
      <c r="K3" t="s">
        <v>9</v>
      </c>
      <c r="L3" t="s">
        <v>13</v>
      </c>
      <c r="O3" t="s">
        <v>11</v>
      </c>
      <c r="P3" t="s">
        <v>23</v>
      </c>
      <c r="R3" s="3">
        <v>0</v>
      </c>
      <c r="S3">
        <f>1+R3/100</f>
        <v>1</v>
      </c>
      <c r="T3" s="3">
        <v>0</v>
      </c>
      <c r="U3">
        <f>1+T3/100</f>
        <v>1</v>
      </c>
      <c r="W3" t="s">
        <v>9</v>
      </c>
      <c r="X3" t="s">
        <v>13</v>
      </c>
      <c r="Z3" t="s">
        <v>34</v>
      </c>
      <c r="AB3" t="s">
        <v>34</v>
      </c>
      <c r="AF3" t="s">
        <v>11</v>
      </c>
      <c r="AG3" t="s">
        <v>23</v>
      </c>
      <c r="AI3" s="8">
        <v>3</v>
      </c>
      <c r="AJ3">
        <f>1+AI3/100</f>
        <v>1.03</v>
      </c>
      <c r="AK3" s="3">
        <v>0</v>
      </c>
      <c r="AL3">
        <f>1+AK3/100</f>
        <v>1</v>
      </c>
      <c r="AN3" t="s">
        <v>9</v>
      </c>
      <c r="AO3" t="s">
        <v>13</v>
      </c>
    </row>
    <row r="4" spans="2:41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s="4" t="s">
        <v>0</v>
      </c>
      <c r="N4" t="s">
        <v>28</v>
      </c>
      <c r="O4" t="s">
        <v>10</v>
      </c>
      <c r="P4" t="s">
        <v>0</v>
      </c>
      <c r="Q4" t="s">
        <v>2</v>
      </c>
      <c r="R4" t="s">
        <v>3</v>
      </c>
      <c r="S4" t="s">
        <v>21</v>
      </c>
      <c r="T4" t="s">
        <v>22</v>
      </c>
      <c r="U4" t="s">
        <v>1</v>
      </c>
      <c r="W4" t="s">
        <v>12</v>
      </c>
      <c r="X4" s="3" t="s">
        <v>0</v>
      </c>
      <c r="Y4" s="9"/>
      <c r="Z4" t="s">
        <v>32</v>
      </c>
      <c r="AB4" t="s">
        <v>33</v>
      </c>
      <c r="AE4" t="s">
        <v>28</v>
      </c>
      <c r="AF4" t="s">
        <v>10</v>
      </c>
      <c r="AG4" t="s">
        <v>0</v>
      </c>
      <c r="AH4" t="s">
        <v>2</v>
      </c>
      <c r="AI4" t="s">
        <v>3</v>
      </c>
      <c r="AJ4" t="s">
        <v>21</v>
      </c>
      <c r="AK4" t="s">
        <v>22</v>
      </c>
      <c r="AL4" t="s">
        <v>1</v>
      </c>
      <c r="AN4" t="s">
        <v>12</v>
      </c>
      <c r="AO4" s="3" t="s">
        <v>0</v>
      </c>
    </row>
    <row r="5" spans="2:41" ht="14.1" customHeight="1" x14ac:dyDescent="0.25">
      <c r="N5" s="1"/>
    </row>
    <row r="6" spans="2:41" ht="14.1" customHeight="1" x14ac:dyDescent="0.25">
      <c r="B6" t="s">
        <v>0</v>
      </c>
      <c r="C6" s="4">
        <f>O6+AF6</f>
        <v>40</v>
      </c>
      <c r="D6" s="4"/>
      <c r="E6" s="4"/>
      <c r="F6" s="4"/>
      <c r="G6" s="4"/>
      <c r="H6" s="4"/>
      <c r="I6" s="4">
        <f>U6+AL6</f>
        <v>40</v>
      </c>
      <c r="K6" s="4">
        <f>(U6*W6+AL6*AN6)/(U6+AL6)</f>
        <v>1.25</v>
      </c>
      <c r="L6">
        <f>K6/IF($L$4="A",$K$6,IF($L$4="B",$K$7,IF($L$4="C",$K$8,IF($L$4="D",$K$9,IF($L$4="E",$K$10,0)))))</f>
        <v>1</v>
      </c>
      <c r="N6" t="s">
        <v>0</v>
      </c>
      <c r="O6" s="3">
        <v>20</v>
      </c>
      <c r="U6" s="3">
        <v>20</v>
      </c>
      <c r="W6" s="3">
        <v>1.2</v>
      </c>
      <c r="X6">
        <f>W6/IF($X$4="A",$W$6,IF($X$4="B",$W$7,IF($X$4="C",$W$8,IF($X$4="D",$W$9,IF($X$4="E",$W$10,0)))))</f>
        <v>1</v>
      </c>
      <c r="AE6" t="s">
        <v>0</v>
      </c>
      <c r="AF6" s="3">
        <v>20</v>
      </c>
      <c r="AL6" s="3">
        <v>20</v>
      </c>
      <c r="AN6" s="3">
        <v>1.3</v>
      </c>
      <c r="AO6">
        <f>AN6/IF($AO$4="A",$AN$6,IF($AO$4="B",$AN$7,IF($AO$4="C",$AN$8,IF($AO$4="D",$AN$9,IF($AO$4="E",$AN$10,0)))))</f>
        <v>1</v>
      </c>
    </row>
    <row r="7" spans="2:41" ht="14.1" customHeight="1" x14ac:dyDescent="0.25">
      <c r="B7" t="s">
        <v>2</v>
      </c>
      <c r="C7" s="4">
        <f t="shared" ref="C7:C10" si="0">O7+AF7</f>
        <v>190</v>
      </c>
      <c r="D7" s="4"/>
      <c r="E7" s="4"/>
      <c r="F7" s="4"/>
      <c r="G7" s="4"/>
      <c r="H7" s="4"/>
      <c r="I7" s="4">
        <f t="shared" ref="I7:I10" si="1">U7+AL7</f>
        <v>100</v>
      </c>
      <c r="K7" s="4">
        <f t="shared" ref="K7:K10" si="2">(U7*W7+AL7*AN7)/(U7+AL7)</f>
        <v>2.37</v>
      </c>
      <c r="L7">
        <f>K7/IF($L$4="A",$K$6,IF($L$4="B",$K$7,IF($L$4="C",$K$8,IF($L$4="D",$K$9,IF($L$4="E",$K$10,0)))))</f>
        <v>1.8960000000000001</v>
      </c>
      <c r="N7" t="s">
        <v>2</v>
      </c>
      <c r="O7" s="3">
        <v>100</v>
      </c>
      <c r="U7" s="3">
        <v>50</v>
      </c>
      <c r="W7" s="3">
        <v>2.4</v>
      </c>
      <c r="X7">
        <f>W7/IF($X$4="A",$W$6,IF($X$4="B",$W$7,IF($X$4="C",$W$8,IF($X$4="D",$W$9,IF($X$4="E",$W$10,0)))))</f>
        <v>2</v>
      </c>
      <c r="AE7" t="s">
        <v>2</v>
      </c>
      <c r="AF7" s="3">
        <v>90</v>
      </c>
      <c r="AL7" s="3">
        <v>50</v>
      </c>
      <c r="AN7" s="3">
        <v>2.34</v>
      </c>
      <c r="AO7">
        <f>AN7/IF($AO$4="A",$AN$6,IF($AO$4="B",$AN$7,IF($AO$4="C",$AN$8,IF($AO$4="D",$AN$9,IF($AO$4="E",$AN$10,0)))))</f>
        <v>1.7999999999999998</v>
      </c>
    </row>
    <row r="8" spans="2:41" ht="14.1" customHeight="1" x14ac:dyDescent="0.25">
      <c r="B8" t="s">
        <v>3</v>
      </c>
      <c r="C8" s="4">
        <f t="shared" si="0"/>
        <v>200</v>
      </c>
      <c r="D8" s="4"/>
      <c r="E8" s="4"/>
      <c r="F8" s="4"/>
      <c r="G8" s="4"/>
      <c r="H8" s="4"/>
      <c r="I8" s="4">
        <f t="shared" si="1"/>
        <v>100</v>
      </c>
      <c r="K8" s="4">
        <f t="shared" si="2"/>
        <v>2.48</v>
      </c>
      <c r="L8">
        <f>K8/IF($L$4="A",$K$6,IF($L$4="B",$K$7,IF($L$4="C",$K$8,IF($L$4="D",$K$9,IF($L$4="E",$K$10,0)))))</f>
        <v>1.984</v>
      </c>
      <c r="N8" t="s">
        <v>3</v>
      </c>
      <c r="O8" s="3">
        <v>120</v>
      </c>
      <c r="U8" s="3">
        <v>50</v>
      </c>
      <c r="W8" s="3">
        <v>2.88</v>
      </c>
      <c r="X8">
        <f>W8/IF($X$4="A",$W$6,IF($X$4="B",$W$7,IF($X$4="C",$W$8,IF($X$4="D",$W$9,IF($X$4="E",$W$10,0)))))</f>
        <v>2.4</v>
      </c>
      <c r="AE8" t="s">
        <v>3</v>
      </c>
      <c r="AF8" s="3">
        <v>80</v>
      </c>
      <c r="AL8" s="3">
        <v>50</v>
      </c>
      <c r="AN8" s="3">
        <v>2.08</v>
      </c>
      <c r="AO8">
        <f>AN8/IF($AO$4="A",$AN$6,IF($AO$4="B",$AN$7,IF($AO$4="C",$AN$8,IF($AO$4="D",$AN$9,IF($AO$4="E",$AN$10,0)))))</f>
        <v>1.6</v>
      </c>
    </row>
    <row r="9" spans="2:41" ht="14.1" customHeight="1" x14ac:dyDescent="0.25">
      <c r="B9" t="s">
        <v>21</v>
      </c>
      <c r="C9" s="4">
        <f t="shared" si="0"/>
        <v>40</v>
      </c>
      <c r="D9" s="4"/>
      <c r="E9" s="4"/>
      <c r="F9" s="4"/>
      <c r="G9" s="4"/>
      <c r="H9" s="4"/>
      <c r="I9" s="4">
        <f t="shared" si="1"/>
        <v>40</v>
      </c>
      <c r="K9" s="4">
        <f t="shared" si="2"/>
        <v>1.25</v>
      </c>
      <c r="L9">
        <f>K9/IF($L$4="A",$K$6,IF($L$4="B",$K$7,IF($L$4="C",$K$8,IF($L$4="D",$K$9,IF($L$4="E",$K$10,0)))))</f>
        <v>1</v>
      </c>
      <c r="N9" t="s">
        <v>21</v>
      </c>
      <c r="O9" s="3">
        <v>20</v>
      </c>
      <c r="U9" s="3">
        <v>20</v>
      </c>
      <c r="W9" s="3">
        <v>1.2</v>
      </c>
      <c r="X9">
        <f>W9/IF($X$4="A",$W$6,IF($X$4="B",$W$7,IF($X$4="C",$W$8,IF($X$4="D",$W$9,IF($X$4="E",$W$10,0)))))</f>
        <v>1</v>
      </c>
      <c r="AE9" t="s">
        <v>21</v>
      </c>
      <c r="AF9" s="3">
        <v>20</v>
      </c>
      <c r="AL9" s="3">
        <v>20</v>
      </c>
      <c r="AN9" s="3">
        <v>1.3</v>
      </c>
      <c r="AO9">
        <f>AN9/IF($AO$4="A",$AN$6,IF($AO$4="B",$AN$7,IF($AO$4="C",$AN$8,IF($AO$4="D",$AN$9,IF($AO$4="E",$AN$10,0)))))</f>
        <v>1</v>
      </c>
    </row>
    <row r="10" spans="2:41" ht="14.1" customHeight="1" x14ac:dyDescent="0.25">
      <c r="B10" t="s">
        <v>22</v>
      </c>
      <c r="C10" s="4">
        <f t="shared" si="0"/>
        <v>40</v>
      </c>
      <c r="D10" s="4"/>
      <c r="E10" s="4"/>
      <c r="F10" s="4"/>
      <c r="G10" s="4"/>
      <c r="H10" s="4"/>
      <c r="I10" s="4">
        <f t="shared" si="1"/>
        <v>40</v>
      </c>
      <c r="K10" s="4">
        <f t="shared" si="2"/>
        <v>1.25</v>
      </c>
      <c r="L10">
        <f>K10/IF($L$4="A",$K$6,IF($L$4="B",$K$7,IF($L$4="C",$K$8,IF($L$4="D",$K$9,IF($L$4="E",$K$10,0)))))</f>
        <v>1</v>
      </c>
      <c r="N10" t="s">
        <v>22</v>
      </c>
      <c r="O10" s="3">
        <v>20</v>
      </c>
      <c r="U10" s="3">
        <v>20</v>
      </c>
      <c r="W10" s="3">
        <v>1.2</v>
      </c>
      <c r="X10">
        <f>W10/IF($X$4="A",$W$6,IF($X$4="B",$W$7,IF($X$4="C",$W$8,IF($X$4="D",$W$9,IF($X$4="E",$W$10,0)))))</f>
        <v>1</v>
      </c>
      <c r="AE10" t="s">
        <v>22</v>
      </c>
      <c r="AF10" s="3">
        <v>20</v>
      </c>
      <c r="AL10" s="3">
        <v>20</v>
      </c>
      <c r="AN10" s="3">
        <v>1.3</v>
      </c>
      <c r="AO10">
        <f>AN10/IF($AO$4="A",$AN$6,IF($AO$4="B",$AN$7,IF($AO$4="C",$AN$8,IF($AO$4="D",$AN$9,IF($AO$4="E",$AN$10,0)))))</f>
        <v>1</v>
      </c>
    </row>
    <row r="11" spans="2:41" ht="14.1" customHeight="1" x14ac:dyDescent="0.25">
      <c r="B11" t="s">
        <v>4</v>
      </c>
      <c r="C11">
        <f>SUM(C6:C10)</f>
        <v>510</v>
      </c>
      <c r="D11" s="4"/>
      <c r="E11" s="4"/>
      <c r="F11" s="4"/>
      <c r="G11" s="4"/>
      <c r="H11" s="4"/>
      <c r="K11" s="4"/>
      <c r="N11" t="s">
        <v>4</v>
      </c>
      <c r="O11">
        <f>SUM(O6:O10)</f>
        <v>280</v>
      </c>
      <c r="AE11" t="s">
        <v>4</v>
      </c>
      <c r="AF11">
        <f>SUM(AF6:AF10)</f>
        <v>230</v>
      </c>
    </row>
    <row r="12" spans="2:41" ht="14.1" customHeight="1" x14ac:dyDescent="0.25">
      <c r="D12" s="4"/>
      <c r="E12" s="4"/>
      <c r="F12" s="4"/>
      <c r="G12" s="4"/>
      <c r="H12" s="4"/>
    </row>
    <row r="13" spans="2:41" ht="14.1" customHeight="1" x14ac:dyDescent="0.25">
      <c r="B13" s="1" t="s">
        <v>6</v>
      </c>
      <c r="D13" s="4"/>
      <c r="E13" s="4"/>
      <c r="F13" s="4"/>
      <c r="G13" s="4"/>
      <c r="H13" s="4"/>
      <c r="N13" s="1" t="s">
        <v>6</v>
      </c>
      <c r="AE13" s="1" t="s">
        <v>6</v>
      </c>
    </row>
    <row r="14" spans="2:41" ht="14.1" customHeight="1" x14ac:dyDescent="0.25">
      <c r="D14" s="4"/>
      <c r="E14" s="4"/>
      <c r="F14" s="4"/>
      <c r="G14" s="4"/>
      <c r="H14" s="4"/>
    </row>
    <row r="15" spans="2:41" ht="14.1" customHeight="1" x14ac:dyDescent="0.25">
      <c r="B15" t="s">
        <v>0</v>
      </c>
      <c r="C15" s="4">
        <f>O15+AF15</f>
        <v>40</v>
      </c>
      <c r="D15" s="4"/>
      <c r="E15" s="4"/>
      <c r="F15" s="4"/>
      <c r="G15" s="4"/>
      <c r="H15" s="4"/>
      <c r="I15" s="4">
        <f>U15+AL15</f>
        <v>40</v>
      </c>
      <c r="K15" s="4">
        <f>(U15*W15+AL15*AN15)/(U15+AL15)</f>
        <v>1.25</v>
      </c>
      <c r="L15">
        <f>K15/IF($L$4="A",$K$15,IF($L$4="B",$K$16,IF($L$4="C",$K$17,IF($L$4="D",$K$18,IF($L$4="E",$K$19,0)))))</f>
        <v>1</v>
      </c>
      <c r="N15" t="s">
        <v>0</v>
      </c>
      <c r="O15" s="3">
        <v>20</v>
      </c>
      <c r="U15" s="3">
        <v>20</v>
      </c>
      <c r="W15" s="3">
        <v>1.2</v>
      </c>
      <c r="X15">
        <f>W15/IF($X$4="A",$W$15,IF($X$4="B",$W$16,IF($X$4="C",$W$17,IF($X$4="D",$W$18,IF($X$4="E",$W$19,0)))))</f>
        <v>1</v>
      </c>
      <c r="AE15" t="s">
        <v>0</v>
      </c>
      <c r="AF15" s="3">
        <v>20</v>
      </c>
      <c r="AL15" s="3">
        <v>20</v>
      </c>
      <c r="AN15" s="3">
        <v>1.3</v>
      </c>
      <c r="AO15">
        <f>AN15/IF($AO$4="A",$AN$15,IF($AO$4="B",$AN$16,IF($AO$4="C",$AN$17,IF($AO$4="D",$AN$18,IF($AO$4="E",$AN$19,0)))))</f>
        <v>1</v>
      </c>
    </row>
    <row r="16" spans="2:41" ht="14.1" customHeight="1" x14ac:dyDescent="0.25">
      <c r="B16" t="s">
        <v>2</v>
      </c>
      <c r="C16" s="4">
        <f t="shared" ref="C16:C19" si="3">O16+AF16</f>
        <v>191</v>
      </c>
      <c r="D16" s="4"/>
      <c r="E16" s="4"/>
      <c r="F16" s="4"/>
      <c r="G16" s="4"/>
      <c r="H16" s="4"/>
      <c r="I16" s="4">
        <f>U16+AL16</f>
        <v>100</v>
      </c>
      <c r="K16" s="4">
        <f t="shared" ref="K16:K19" si="4">(U16*W16+AL16*AN16)/(U16+AL16)</f>
        <v>2.3730000000000002</v>
      </c>
      <c r="L16">
        <f>K16/IF($L$4="A",$K$15,IF($L$4="B",$K$16,IF($L$4="C",$K$17,IF($L$4="D",$K$18,IF($L$4="E",$K$19,0)))))</f>
        <v>1.8984000000000001</v>
      </c>
      <c r="N16" t="s">
        <v>2</v>
      </c>
      <c r="O16" s="3">
        <v>110</v>
      </c>
      <c r="U16" s="3">
        <f>S2*O16*U7/O7</f>
        <v>55</v>
      </c>
      <c r="W16" s="3">
        <v>2.4</v>
      </c>
      <c r="X16">
        <f>W16/IF($X$4="A",$W$15,IF($X$4="B",$W$16,IF($X$4="C",$W$17,IF($X$4="D",$W$18,IF($X$4="E",$W$19,0)))))</f>
        <v>2</v>
      </c>
      <c r="Z16">
        <f>(O16-O7)*(U16/O16)</f>
        <v>5</v>
      </c>
      <c r="AC16" s="12">
        <f>AL16-AL7</f>
        <v>-5</v>
      </c>
      <c r="AE16" t="s">
        <v>2</v>
      </c>
      <c r="AF16" s="3">
        <f>(AL16/AL7)*AF7</f>
        <v>81</v>
      </c>
      <c r="AL16" s="3">
        <f>AL7-Z16</f>
        <v>45</v>
      </c>
      <c r="AN16" s="3">
        <v>2.34</v>
      </c>
      <c r="AO16">
        <f>AN16/IF($AO$4="A",$AN$15,IF($AO$4="B",$AN$16,IF($AO$4="C",$AN$17,IF($AO$4="D",$AN$18,IF($AO$4="E",$AN$19,0)))))</f>
        <v>1.7999999999999998</v>
      </c>
    </row>
    <row r="17" spans="2:41" ht="14.1" customHeight="1" x14ac:dyDescent="0.25">
      <c r="B17" t="s">
        <v>3</v>
      </c>
      <c r="C17" s="4">
        <f t="shared" si="3"/>
        <v>196.66666666666666</v>
      </c>
      <c r="D17" s="4"/>
      <c r="E17" s="4"/>
      <c r="F17" s="4"/>
      <c r="G17" s="4"/>
      <c r="H17" s="4"/>
      <c r="I17" s="4">
        <f t="shared" ref="I17:I19" si="5">U17+AL17</f>
        <v>100</v>
      </c>
      <c r="K17" s="4">
        <f t="shared" si="4"/>
        <v>2.4466666666666668</v>
      </c>
      <c r="L17">
        <f>K17/IF($L$4="A",$K$15,IF($L$4="B",$K$16,IF($L$4="C",$K$17,IF($L$4="D",$K$18,IF($L$4="E",$K$19,0)))))</f>
        <v>1.9573333333333334</v>
      </c>
      <c r="N17" t="s">
        <v>3</v>
      </c>
      <c r="O17" s="3">
        <v>110</v>
      </c>
      <c r="U17" s="3">
        <f>U2*O17*U8/O8</f>
        <v>45.833333333333336</v>
      </c>
      <c r="W17" s="3">
        <v>2.88</v>
      </c>
      <c r="X17">
        <f>W17/IF($X$4="A",$W$15,IF($X$4="B",$W$16,IF($X$4="C",$W$17,IF($X$4="D",$W$18,IF($X$4="E",$W$19,0)))))</f>
        <v>2.4</v>
      </c>
      <c r="AA17" s="12">
        <f>U17-U8</f>
        <v>-4.1666666666666643</v>
      </c>
      <c r="AB17">
        <f>AL17-AL8</f>
        <v>4.1666666666666643</v>
      </c>
      <c r="AE17" t="s">
        <v>3</v>
      </c>
      <c r="AF17" s="3">
        <f>AL17*AF8/(AJ2*AL8)</f>
        <v>86.666666666666657</v>
      </c>
      <c r="AL17" s="3">
        <f>AL8-AA17</f>
        <v>54.166666666666664</v>
      </c>
      <c r="AN17" s="3">
        <v>2.08</v>
      </c>
      <c r="AO17">
        <f>AN17/IF($AO$4="A",$AN$15,IF($AO$4="B",$AN$16,IF($AO$4="C",$AN$17,IF($AO$4="D",$AN$18,IF($AO$4="E",$AN$19,0)))))</f>
        <v>1.6</v>
      </c>
    </row>
    <row r="18" spans="2:41" ht="14.1" customHeight="1" x14ac:dyDescent="0.25">
      <c r="B18" t="s">
        <v>21</v>
      </c>
      <c r="C18" s="4">
        <f t="shared" si="3"/>
        <v>42.333333333333343</v>
      </c>
      <c r="D18" s="4"/>
      <c r="E18" s="4"/>
      <c r="F18" s="4"/>
      <c r="G18" s="4"/>
      <c r="H18" s="4"/>
      <c r="I18" s="4">
        <f t="shared" si="5"/>
        <v>42.333333333333343</v>
      </c>
      <c r="K18" s="4">
        <f t="shared" si="4"/>
        <v>1.2527559055118109</v>
      </c>
      <c r="L18">
        <f>K18/IF($L$4="A",$K$15,IF($L$4="B",$K$16,IF($L$4="C",$K$17,IF($L$4="D",$K$18,IF($L$4="E",$K$19,0)))))</f>
        <v>1.0022047244094487</v>
      </c>
      <c r="N18" t="s">
        <v>21</v>
      </c>
      <c r="O18" s="3">
        <v>20</v>
      </c>
      <c r="U18" s="3">
        <v>20</v>
      </c>
      <c r="W18" s="3">
        <v>1.2</v>
      </c>
      <c r="X18">
        <f>W18/IF($X$4="A",$W$15,IF($X$4="B",$W$16,IF($X$4="C",$W$17,IF($X$4="D",$W$18,IF($X$4="E",$W$19,0)))))</f>
        <v>1</v>
      </c>
      <c r="AE18" t="s">
        <v>21</v>
      </c>
      <c r="AF18" s="3">
        <f>AF9+AF7-AF16+AF8-AF17</f>
        <v>22.333333333333343</v>
      </c>
      <c r="AL18" s="3">
        <f>AF18</f>
        <v>22.333333333333343</v>
      </c>
      <c r="AN18" s="3">
        <v>1.3</v>
      </c>
      <c r="AO18">
        <f>AN18/IF($AO$4="A",$AN$15,IF($AO$4="B",$AN$16,IF($AO$4="C",$AN$17,IF($AO$4="D",$AN$18,IF($AO$4="E",$AN$19,0)))))</f>
        <v>1</v>
      </c>
    </row>
    <row r="19" spans="2:41" ht="14.1" customHeight="1" x14ac:dyDescent="0.25">
      <c r="B19" t="s">
        <v>22</v>
      </c>
      <c r="C19" s="4">
        <f t="shared" si="3"/>
        <v>40</v>
      </c>
      <c r="D19" s="4"/>
      <c r="E19" s="4"/>
      <c r="F19" s="4"/>
      <c r="G19" s="4"/>
      <c r="H19" s="4"/>
      <c r="I19" s="4">
        <f t="shared" si="5"/>
        <v>40</v>
      </c>
      <c r="K19" s="4">
        <f t="shared" si="4"/>
        <v>1.25</v>
      </c>
      <c r="L19">
        <f>K19/IF($L$4="A",$K$15,IF($L$4="B",$K$16,IF($L$4="C",$K$17,IF($L$4="D",$K$18,IF($L$4="E",$K$19,0)))))</f>
        <v>1</v>
      </c>
      <c r="N19" t="s">
        <v>22</v>
      </c>
      <c r="O19" s="3">
        <v>20</v>
      </c>
      <c r="U19" s="3">
        <v>20</v>
      </c>
      <c r="W19" s="3">
        <v>1.2</v>
      </c>
      <c r="X19">
        <f>W19/IF($X$4="A",$W$15,IF($X$4="B",$W$16,IF($X$4="C",$W$17,IF($X$4="D",$W$18,IF($X$4="E",$W$19,0)))))</f>
        <v>1</v>
      </c>
      <c r="AE19" t="s">
        <v>22</v>
      </c>
      <c r="AF19" s="3">
        <v>20</v>
      </c>
      <c r="AL19" s="3">
        <v>20</v>
      </c>
      <c r="AN19" s="3">
        <v>1.3</v>
      </c>
      <c r="AO19">
        <f>AN19/IF($AO$4="A",$AN$15,IF($AO$4="B",$AN$16,IF($AO$4="C",$AN$17,IF($AO$4="D",$AN$18,IF($AO$4="E",$AN$19,0)))))</f>
        <v>1</v>
      </c>
    </row>
    <row r="20" spans="2:41" ht="14.1" customHeight="1" x14ac:dyDescent="0.25">
      <c r="B20" t="s">
        <v>4</v>
      </c>
      <c r="C20">
        <f>SUM(C15:C19)</f>
        <v>510</v>
      </c>
      <c r="N20" t="s">
        <v>4</v>
      </c>
      <c r="O20">
        <f>SUM(O15:O19)</f>
        <v>280</v>
      </c>
      <c r="AE20" t="s">
        <v>4</v>
      </c>
      <c r="AF20">
        <f>SUM(AF15:AF19)</f>
        <v>230</v>
      </c>
    </row>
    <row r="22" spans="2:41" ht="14.1" customHeight="1" x14ac:dyDescent="0.25">
      <c r="B22" s="1" t="s">
        <v>23</v>
      </c>
      <c r="N22" s="1" t="s">
        <v>23</v>
      </c>
      <c r="AE22" s="1" t="s">
        <v>23</v>
      </c>
    </row>
    <row r="24" spans="2:41" ht="14.1" customHeight="1" x14ac:dyDescent="0.25">
      <c r="B24" t="s">
        <v>0</v>
      </c>
      <c r="C24" s="4">
        <f>O24+AF24</f>
        <v>40</v>
      </c>
      <c r="D24" s="4"/>
      <c r="E24" s="4"/>
      <c r="F24" s="4"/>
      <c r="G24" s="4"/>
      <c r="H24" s="4"/>
      <c r="I24" s="4">
        <f>U24+AL24</f>
        <v>40</v>
      </c>
      <c r="K24" s="4">
        <f>(U24*W24+AL24*AN24)/(U24+AL24)</f>
        <v>1.25</v>
      </c>
      <c r="L24">
        <f>K24/IF($L$4="A",$K$24,IF($L$4="B",$K$25,IF($L$4="C",$K$26,IF($L$4="D",$K$27,IF($L$4="E",$K$28,0)))))</f>
        <v>1</v>
      </c>
      <c r="N24" t="s">
        <v>0</v>
      </c>
      <c r="O24" s="3">
        <v>20</v>
      </c>
      <c r="U24" s="3">
        <v>20</v>
      </c>
      <c r="W24" s="3">
        <v>1.2</v>
      </c>
      <c r="X24">
        <f>W24/IF($X$4="A",$W$24,IF($X$4="B",$W$25,IF($X$4="C",$W$26,IF($X$4="D",$W$27,IF($X$4="E",$W$28,0)))))</f>
        <v>1</v>
      </c>
      <c r="AE24" t="s">
        <v>0</v>
      </c>
      <c r="AF24" s="3">
        <v>20</v>
      </c>
      <c r="AL24" s="3">
        <v>20</v>
      </c>
      <c r="AN24" s="3">
        <v>1.3</v>
      </c>
      <c r="AO24">
        <f>AN24/IF($AO$4="A",$AN$24,IF($AO$4="B",$AN$25,IF($AO$4="C",$AN$26,IF($AO$4="D",$AN$27,IF($AO$4="E",$AN$28,0)))))</f>
        <v>1</v>
      </c>
    </row>
    <row r="25" spans="2:41" ht="14.1" customHeight="1" x14ac:dyDescent="0.25">
      <c r="B25" t="s">
        <v>2</v>
      </c>
      <c r="C25" s="4">
        <f t="shared" ref="C25:C28" si="6">O25+AF25</f>
        <v>192</v>
      </c>
      <c r="D25" s="4"/>
      <c r="E25" s="4"/>
      <c r="F25" s="4"/>
      <c r="G25" s="4"/>
      <c r="H25" s="4"/>
      <c r="I25" s="4">
        <f>U25+AL25</f>
        <v>100</v>
      </c>
      <c r="K25" s="4">
        <f t="shared" ref="K25:K28" si="7">(U25*W25+AL25*AN25)/(U25+AL25)</f>
        <v>2.3759999999999999</v>
      </c>
      <c r="L25">
        <f>K25/IF($L$4="A",$K$24,IF($L$4="B",$K$25,IF($L$4="C",$K$26,IF($L$4="D",$K$27,IF($L$4="E",$K$28,0)))))</f>
        <v>1.9007999999999998</v>
      </c>
      <c r="N25" t="s">
        <v>2</v>
      </c>
      <c r="O25" s="3">
        <v>120</v>
      </c>
      <c r="U25" s="3">
        <f>S3*O25*U16/O16</f>
        <v>60</v>
      </c>
      <c r="W25" s="3">
        <v>2.4</v>
      </c>
      <c r="X25">
        <f>W25/IF($X$4="A",$W$24,IF($X$4="B",$W$25,IF($X$4="C",$W$26,IF($X$4="D",$W$27,IF($X$4="E",$W$28,0)))))</f>
        <v>2</v>
      </c>
      <c r="Z25">
        <f>(O25-O7)*(U25/O25)</f>
        <v>10</v>
      </c>
      <c r="AC25" s="12">
        <f>AL25-AL7</f>
        <v>-10</v>
      </c>
      <c r="AE25" t="s">
        <v>2</v>
      </c>
      <c r="AF25" s="3">
        <f>(AL25/AL16)*AF16</f>
        <v>72</v>
      </c>
      <c r="AL25" s="3">
        <f>AL7-Z25</f>
        <v>40</v>
      </c>
      <c r="AN25" s="3">
        <v>2.34</v>
      </c>
      <c r="AO25">
        <f>AN25/IF($AO$4="A",$AN$24,IF($AO$4="B",$AN$25,IF($AO$4="C",$AN$26,IF($AO$4="D",$AN$27,IF($AO$4="E",$AN$28,0)))))</f>
        <v>1.7999999999999998</v>
      </c>
    </row>
    <row r="26" spans="2:41" ht="14.1" customHeight="1" x14ac:dyDescent="0.25">
      <c r="B26" t="s">
        <v>3</v>
      </c>
      <c r="C26" s="4">
        <f t="shared" si="6"/>
        <v>193.33333333333331</v>
      </c>
      <c r="D26" s="4"/>
      <c r="E26" s="4"/>
      <c r="F26" s="4"/>
      <c r="G26" s="4"/>
      <c r="H26" s="4"/>
      <c r="I26" s="4">
        <f t="shared" ref="I26:I27" si="8">U26+AL26</f>
        <v>101.75</v>
      </c>
      <c r="K26" s="4">
        <f>(U26*W26+AL26*AN26)/(U26+AL26)</f>
        <v>2.4076003276003277</v>
      </c>
      <c r="L26">
        <f>K26/IF($L$4="A",$K$24,IF($L$4="B",$K$25,IF($L$4="C",$K$26,IF($L$4="D",$K$27,IF($L$4="E",$K$28,0)))))</f>
        <v>1.9260802620802622</v>
      </c>
      <c r="N26" t="s">
        <v>3</v>
      </c>
      <c r="O26" s="3">
        <v>100</v>
      </c>
      <c r="U26" s="3">
        <f>U3*O26*U17/O17</f>
        <v>41.666666666666671</v>
      </c>
      <c r="W26" s="3">
        <v>2.88</v>
      </c>
      <c r="X26">
        <f>W26/IF($X$4="A",$W$24,IF($X$4="B",$W$25,IF($X$4="C",$W$26,IF($X$4="D",$W$27,IF($X$4="E",$W$28,0)))))</f>
        <v>2.4</v>
      </c>
      <c r="AA26" s="12">
        <f>U26-U8</f>
        <v>-8.3333333333333286</v>
      </c>
      <c r="AB26">
        <f>AL26-AL8</f>
        <v>10.083333333333329</v>
      </c>
      <c r="AE26" t="s">
        <v>3</v>
      </c>
      <c r="AF26" s="3">
        <f>AL26*AF17/(AJ3*AL17)</f>
        <v>93.333333333333314</v>
      </c>
      <c r="AL26" s="3">
        <f>AJ3*(AL8-AA26)</f>
        <v>60.083333333333329</v>
      </c>
      <c r="AN26" s="3">
        <v>2.08</v>
      </c>
      <c r="AO26">
        <f>AN26/IF($AO$4="A",$AN$24,IF($AO$4="B",$AN$25,IF($AO$4="C",$AN$26,IF($AO$4="D",$AN$27,IF($AO$4="E",$AN$28,0)))))</f>
        <v>1.6</v>
      </c>
    </row>
    <row r="27" spans="2:41" ht="14.1" customHeight="1" x14ac:dyDescent="0.25">
      <c r="B27" t="s">
        <v>21</v>
      </c>
      <c r="C27" s="4">
        <f t="shared" si="6"/>
        <v>44.666666666666686</v>
      </c>
      <c r="D27" s="4"/>
      <c r="E27" s="4"/>
      <c r="F27" s="4"/>
      <c r="G27" s="4"/>
      <c r="H27" s="4"/>
      <c r="I27" s="4">
        <f t="shared" si="8"/>
        <v>44.666666666666686</v>
      </c>
      <c r="K27" s="4">
        <f t="shared" si="7"/>
        <v>1.2552238805970148</v>
      </c>
      <c r="L27">
        <f>K27/IF($L$4="A",$K$24,IF($L$4="B",$K$25,IF($L$4="C",$K$26,IF($L$4="D",$K$27,IF($L$4="E",$K$28,0)))))</f>
        <v>1.0041791044776118</v>
      </c>
      <c r="N27" t="s">
        <v>21</v>
      </c>
      <c r="O27" s="3">
        <v>20</v>
      </c>
      <c r="U27" s="3">
        <v>20</v>
      </c>
      <c r="W27" s="3">
        <v>1.2</v>
      </c>
      <c r="X27">
        <f>W27/IF($X$4="A",$W$24,IF($X$4="B",$W$25,IF($X$4="C",$W$26,IF($X$4="D",$W$27,IF($X$4="E",$W$28,0)))))</f>
        <v>1</v>
      </c>
      <c r="AE27" t="s">
        <v>21</v>
      </c>
      <c r="AF27" s="3">
        <f>AF9+AF7-AF25+AF8-AF26</f>
        <v>24.666666666666686</v>
      </c>
      <c r="AL27" s="3">
        <f>AF27</f>
        <v>24.666666666666686</v>
      </c>
      <c r="AN27" s="3">
        <v>1.3</v>
      </c>
      <c r="AO27">
        <f>AN27/IF($AO$4="A",$AN$24,IF($AO$4="B",$AN$25,IF($AO$4="C",$AN$26,IF($AO$4="D",$AN$27,IF($AO$4="E",$AN$28,0)))))</f>
        <v>1</v>
      </c>
    </row>
    <row r="28" spans="2:41" ht="14.1" customHeight="1" x14ac:dyDescent="0.25">
      <c r="B28" t="s">
        <v>22</v>
      </c>
      <c r="C28" s="4">
        <f t="shared" si="6"/>
        <v>40</v>
      </c>
      <c r="D28" s="4"/>
      <c r="E28" s="4"/>
      <c r="F28" s="4"/>
      <c r="G28" s="4"/>
      <c r="H28" s="4"/>
      <c r="I28" s="4">
        <f>U28+AL28</f>
        <v>40</v>
      </c>
      <c r="K28" s="4">
        <f t="shared" si="7"/>
        <v>1.25</v>
      </c>
      <c r="L28">
        <f>K28/IF($L$4="A",$K$24,IF($L$4="B",$K$25,IF($L$4="C",$K$26,IF($L$4="D",$K$27,IF($L$4="E",$K$28,0)))))</f>
        <v>1</v>
      </c>
      <c r="N28" t="s">
        <v>22</v>
      </c>
      <c r="O28" s="3">
        <v>20</v>
      </c>
      <c r="U28" s="3">
        <v>20</v>
      </c>
      <c r="W28" s="3">
        <v>1.2</v>
      </c>
      <c r="X28">
        <f>W28/IF($X$4="A",$W$24,IF($X$4="B",$W$25,IF($X$4="C",$W$26,IF($X$4="D",$W$27,IF($X$4="E",$W$28,0)))))</f>
        <v>1</v>
      </c>
      <c r="AE28" t="s">
        <v>22</v>
      </c>
      <c r="AF28" s="3">
        <v>20</v>
      </c>
      <c r="AL28" s="3">
        <v>20</v>
      </c>
      <c r="AN28" s="3">
        <v>1.3</v>
      </c>
      <c r="AO28">
        <f>AN28/IF($AO$4="A",$AN$24,IF($AO$4="B",$AN$25,IF($AO$4="C",$AN$26,IF($AO$4="D",$AN$27,IF($AO$4="E",$AN$28,0)))))</f>
        <v>1</v>
      </c>
    </row>
    <row r="29" spans="2:41" ht="14.1" customHeight="1" x14ac:dyDescent="0.25">
      <c r="B29" t="s">
        <v>4</v>
      </c>
      <c r="C29">
        <f>SUM(C24:C28)</f>
        <v>510</v>
      </c>
      <c r="N29" t="s">
        <v>4</v>
      </c>
      <c r="O29">
        <f>SUM(O24:O28)</f>
        <v>280</v>
      </c>
      <c r="AA29" s="6" t="s">
        <v>48</v>
      </c>
      <c r="AB29" s="6"/>
      <c r="AE29" t="s">
        <v>4</v>
      </c>
      <c r="AF29">
        <f>SUM(AF24:AF28)</f>
        <v>230</v>
      </c>
    </row>
    <row r="30" spans="2:41" ht="14.1" customHeight="1" x14ac:dyDescent="0.25">
      <c r="AA30" s="6">
        <f>AA26+AB26</f>
        <v>1.75</v>
      </c>
      <c r="AB30" s="6"/>
    </row>
    <row r="31" spans="2:41" ht="14.1" customHeight="1" x14ac:dyDescent="0.25">
      <c r="B31" s="1" t="s">
        <v>29</v>
      </c>
      <c r="N31" s="1" t="s">
        <v>29</v>
      </c>
      <c r="AA31" s="6" t="s">
        <v>46</v>
      </c>
      <c r="AB31" s="6">
        <f>AA30*O17/U17</f>
        <v>4.2</v>
      </c>
      <c r="AE31" s="1" t="s">
        <v>29</v>
      </c>
    </row>
    <row r="32" spans="2:41" ht="14.1" customHeight="1" x14ac:dyDescent="0.25">
      <c r="B32" s="5" t="s">
        <v>5</v>
      </c>
      <c r="N32" s="5" t="s">
        <v>5</v>
      </c>
      <c r="AA32" s="6" t="s">
        <v>47</v>
      </c>
      <c r="AB32" s="6"/>
      <c r="AE32" s="5" t="s">
        <v>5</v>
      </c>
    </row>
    <row r="33" spans="2:41" ht="14.1" customHeight="1" x14ac:dyDescent="0.25">
      <c r="B33" s="5" t="s">
        <v>0</v>
      </c>
      <c r="D33">
        <v>1</v>
      </c>
      <c r="E33">
        <v>0</v>
      </c>
      <c r="F33">
        <v>0</v>
      </c>
      <c r="G33">
        <v>0</v>
      </c>
      <c r="H33">
        <v>0</v>
      </c>
      <c r="L33">
        <f>J58/K58</f>
        <v>1.9607843137254902E-3</v>
      </c>
      <c r="N33" s="5" t="s">
        <v>0</v>
      </c>
      <c r="P33">
        <v>1</v>
      </c>
      <c r="Q33">
        <v>0</v>
      </c>
      <c r="R33">
        <v>0</v>
      </c>
      <c r="S33">
        <v>0</v>
      </c>
      <c r="T33">
        <v>0</v>
      </c>
      <c r="X33">
        <f>V58/W58</f>
        <v>3.5714285714285713E-3</v>
      </c>
      <c r="AE33" s="5" t="s">
        <v>0</v>
      </c>
      <c r="AG33">
        <v>1</v>
      </c>
      <c r="AH33">
        <v>0</v>
      </c>
      <c r="AI33">
        <v>0</v>
      </c>
      <c r="AJ33">
        <v>0</v>
      </c>
      <c r="AK33">
        <v>0</v>
      </c>
      <c r="AO33">
        <f>AM58/AN58</f>
        <v>4.3478260869565218E-3</v>
      </c>
    </row>
    <row r="34" spans="2:41" ht="14.1" customHeight="1" x14ac:dyDescent="0.25">
      <c r="B34" s="5" t="s">
        <v>2</v>
      </c>
      <c r="D34">
        <v>0</v>
      </c>
      <c r="E34">
        <v>1</v>
      </c>
      <c r="F34">
        <v>0</v>
      </c>
      <c r="G34">
        <v>0</v>
      </c>
      <c r="H34">
        <v>0</v>
      </c>
      <c r="L34">
        <f>J59/K59</f>
        <v>3.7254901960784314E-3</v>
      </c>
      <c r="N34" s="5" t="s">
        <v>2</v>
      </c>
      <c r="P34">
        <v>0</v>
      </c>
      <c r="Q34">
        <v>1</v>
      </c>
      <c r="R34">
        <v>0</v>
      </c>
      <c r="S34">
        <v>0</v>
      </c>
      <c r="T34">
        <v>0</v>
      </c>
      <c r="X34">
        <f>V59/W59</f>
        <v>7.1428571428571426E-3</v>
      </c>
      <c r="AE34" s="5" t="s">
        <v>2</v>
      </c>
      <c r="AG34">
        <v>0</v>
      </c>
      <c r="AH34">
        <v>1</v>
      </c>
      <c r="AI34">
        <v>0</v>
      </c>
      <c r="AJ34">
        <v>0</v>
      </c>
      <c r="AK34">
        <v>0</v>
      </c>
      <c r="AO34">
        <f>AM59/AN59</f>
        <v>7.8260869565217397E-3</v>
      </c>
    </row>
    <row r="35" spans="2:41" ht="14.1" customHeight="1" x14ac:dyDescent="0.25">
      <c r="B35" s="5" t="s">
        <v>3</v>
      </c>
      <c r="D35">
        <v>0</v>
      </c>
      <c r="E35">
        <v>0</v>
      </c>
      <c r="F35">
        <v>1</v>
      </c>
      <c r="G35">
        <v>0</v>
      </c>
      <c r="H35">
        <v>0</v>
      </c>
      <c r="L35">
        <f>J60/K60</f>
        <v>3.9215686274509803E-3</v>
      </c>
      <c r="N35" s="5" t="s">
        <v>3</v>
      </c>
      <c r="P35">
        <v>0</v>
      </c>
      <c r="Q35">
        <v>0</v>
      </c>
      <c r="R35">
        <v>1</v>
      </c>
      <c r="S35">
        <v>0</v>
      </c>
      <c r="T35">
        <v>0</v>
      </c>
      <c r="X35">
        <f>V60/W60</f>
        <v>8.5714285714285719E-3</v>
      </c>
      <c r="AE35" s="5" t="s">
        <v>3</v>
      </c>
      <c r="AG35">
        <v>0</v>
      </c>
      <c r="AH35">
        <v>0</v>
      </c>
      <c r="AI35">
        <v>1</v>
      </c>
      <c r="AJ35">
        <v>0</v>
      </c>
      <c r="AK35">
        <v>0</v>
      </c>
      <c r="AO35">
        <f>AM60/AN60</f>
        <v>6.956521739130435E-3</v>
      </c>
    </row>
    <row r="36" spans="2:41" ht="14.1" customHeight="1" x14ac:dyDescent="0.25">
      <c r="B36" s="5" t="s">
        <v>21</v>
      </c>
      <c r="D36">
        <v>0</v>
      </c>
      <c r="E36">
        <v>0</v>
      </c>
      <c r="F36">
        <v>0</v>
      </c>
      <c r="G36">
        <v>1</v>
      </c>
      <c r="H36">
        <v>0</v>
      </c>
      <c r="L36">
        <f>J61/K61</f>
        <v>1.9607843137254902E-3</v>
      </c>
      <c r="N36" s="5" t="s">
        <v>21</v>
      </c>
      <c r="P36">
        <v>0</v>
      </c>
      <c r="Q36">
        <v>0</v>
      </c>
      <c r="R36">
        <v>0</v>
      </c>
      <c r="S36">
        <v>1</v>
      </c>
      <c r="T36">
        <v>0</v>
      </c>
      <c r="X36">
        <f>V61/W61</f>
        <v>3.5714285714285713E-3</v>
      </c>
      <c r="AE36" s="5" t="s">
        <v>21</v>
      </c>
      <c r="AG36">
        <v>0</v>
      </c>
      <c r="AH36">
        <v>0</v>
      </c>
      <c r="AI36">
        <v>0</v>
      </c>
      <c r="AJ36">
        <v>1</v>
      </c>
      <c r="AK36">
        <v>0</v>
      </c>
      <c r="AO36">
        <f>AM61/AN61</f>
        <v>4.3478260869565218E-3</v>
      </c>
    </row>
    <row r="37" spans="2:41" ht="14.1" customHeight="1" x14ac:dyDescent="0.25">
      <c r="B37" s="5" t="s">
        <v>22</v>
      </c>
      <c r="D37">
        <v>0</v>
      </c>
      <c r="E37">
        <v>0</v>
      </c>
      <c r="F37">
        <v>0</v>
      </c>
      <c r="G37">
        <v>0</v>
      </c>
      <c r="H37">
        <v>1</v>
      </c>
      <c r="L37">
        <f>J62/K62</f>
        <v>1.9607843137254902E-3</v>
      </c>
      <c r="N37" s="5" t="s">
        <v>22</v>
      </c>
      <c r="P37">
        <v>0</v>
      </c>
      <c r="Q37">
        <v>0</v>
      </c>
      <c r="R37">
        <v>0</v>
      </c>
      <c r="S37">
        <v>0</v>
      </c>
      <c r="T37">
        <v>1</v>
      </c>
      <c r="X37">
        <f>V62/W62</f>
        <v>3.5714285714285713E-3</v>
      </c>
      <c r="AE37" s="5" t="s">
        <v>22</v>
      </c>
      <c r="AG37">
        <v>0</v>
      </c>
      <c r="AH37">
        <v>0</v>
      </c>
      <c r="AI37">
        <v>0</v>
      </c>
      <c r="AJ37">
        <v>0</v>
      </c>
      <c r="AK37">
        <v>1</v>
      </c>
      <c r="AO37">
        <f>AM62/AN62</f>
        <v>4.3478260869565218E-3</v>
      </c>
    </row>
    <row r="38" spans="2:41" ht="14.1" customHeight="1" x14ac:dyDescent="0.25">
      <c r="B38" s="5" t="s">
        <v>6</v>
      </c>
      <c r="N38" s="5" t="s">
        <v>6</v>
      </c>
      <c r="AE38" s="5" t="s">
        <v>6</v>
      </c>
    </row>
    <row r="39" spans="2:41" ht="14.1" customHeight="1" x14ac:dyDescent="0.25">
      <c r="B39" s="5" t="s">
        <v>0</v>
      </c>
      <c r="D39">
        <v>1</v>
      </c>
      <c r="E39">
        <v>0</v>
      </c>
      <c r="F39">
        <v>0</v>
      </c>
      <c r="G39">
        <v>0</v>
      </c>
      <c r="H39">
        <v>0</v>
      </c>
      <c r="K39">
        <f>E65/F65</f>
        <v>1.9607843137254906E-3</v>
      </c>
      <c r="L39">
        <f>J65/K65</f>
        <v>1.9607843137254906E-3</v>
      </c>
      <c r="N39" s="5" t="s">
        <v>0</v>
      </c>
      <c r="P39">
        <v>1</v>
      </c>
      <c r="Q39">
        <v>0</v>
      </c>
      <c r="R39">
        <v>0</v>
      </c>
      <c r="S39">
        <v>0</v>
      </c>
      <c r="T39">
        <v>0</v>
      </c>
      <c r="W39">
        <f>Q65/R65</f>
        <v>3.5714285714285713E-3</v>
      </c>
      <c r="X39">
        <f>V65/W65</f>
        <v>3.5714285714285713E-3</v>
      </c>
      <c r="AE39" s="5" t="s">
        <v>0</v>
      </c>
      <c r="AG39">
        <v>1</v>
      </c>
      <c r="AH39">
        <v>0</v>
      </c>
      <c r="AI39">
        <v>0</v>
      </c>
      <c r="AJ39">
        <v>0</v>
      </c>
      <c r="AK39">
        <v>0</v>
      </c>
      <c r="AN39">
        <f>AH65/AI65</f>
        <v>4.3478260869565218E-3</v>
      </c>
      <c r="AO39">
        <f>AM65/AN65</f>
        <v>4.3478260869565218E-3</v>
      </c>
    </row>
    <row r="40" spans="2:41" ht="14.1" customHeight="1" x14ac:dyDescent="0.25">
      <c r="B40" s="5" t="s">
        <v>2</v>
      </c>
      <c r="D40">
        <v>0</v>
      </c>
      <c r="E40">
        <v>1</v>
      </c>
      <c r="F40">
        <v>0</v>
      </c>
      <c r="G40">
        <v>0</v>
      </c>
      <c r="H40">
        <v>0</v>
      </c>
      <c r="K40">
        <f>E66/F66</f>
        <v>3.7450980392156868E-3</v>
      </c>
      <c r="L40">
        <f>J66/K66</f>
        <v>3.7450980392156868E-3</v>
      </c>
      <c r="N40" s="5" t="s">
        <v>2</v>
      </c>
      <c r="P40">
        <v>0</v>
      </c>
      <c r="Q40">
        <v>1</v>
      </c>
      <c r="R40">
        <v>0</v>
      </c>
      <c r="S40">
        <v>0</v>
      </c>
      <c r="T40">
        <v>0</v>
      </c>
      <c r="W40">
        <f>Q66/R66</f>
        <v>7.1428571428571426E-3</v>
      </c>
      <c r="X40">
        <f>V66/W66</f>
        <v>7.1428571428571426E-3</v>
      </c>
      <c r="AE40" s="5" t="s">
        <v>2</v>
      </c>
      <c r="AG40">
        <v>0</v>
      </c>
      <c r="AH40">
        <v>1</v>
      </c>
      <c r="AI40">
        <v>0</v>
      </c>
      <c r="AJ40">
        <v>0</v>
      </c>
      <c r="AK40">
        <v>0</v>
      </c>
      <c r="AN40">
        <f>AH66/AI66</f>
        <v>7.8260869565217397E-3</v>
      </c>
      <c r="AO40">
        <f>AM66/AN66</f>
        <v>7.8260869565217397E-3</v>
      </c>
    </row>
    <row r="41" spans="2:41" ht="14.1" customHeight="1" x14ac:dyDescent="0.25">
      <c r="B41" s="5" t="s">
        <v>3</v>
      </c>
      <c r="D41">
        <v>0</v>
      </c>
      <c r="E41">
        <v>0</v>
      </c>
      <c r="F41">
        <v>1</v>
      </c>
      <c r="G41">
        <v>0</v>
      </c>
      <c r="H41">
        <v>0</v>
      </c>
      <c r="K41">
        <f>E67/F67</f>
        <v>3.8562091503267972E-3</v>
      </c>
      <c r="L41">
        <f>J67/K67</f>
        <v>3.8562091503267972E-3</v>
      </c>
      <c r="N41" s="5" t="s">
        <v>3</v>
      </c>
      <c r="P41">
        <v>0</v>
      </c>
      <c r="Q41">
        <v>0</v>
      </c>
      <c r="R41">
        <v>1</v>
      </c>
      <c r="S41">
        <v>0</v>
      </c>
      <c r="T41">
        <v>0</v>
      </c>
      <c r="W41">
        <f>Q67/R67</f>
        <v>8.5714285714285719E-3</v>
      </c>
      <c r="X41">
        <f>V67/W67</f>
        <v>8.5714285714285719E-3</v>
      </c>
      <c r="AE41" s="5" t="s">
        <v>3</v>
      </c>
      <c r="AG41">
        <v>0</v>
      </c>
      <c r="AH41">
        <v>0</v>
      </c>
      <c r="AI41">
        <v>1</v>
      </c>
      <c r="AJ41">
        <v>0</v>
      </c>
      <c r="AK41">
        <v>0</v>
      </c>
      <c r="AN41">
        <f>AH67/AI67</f>
        <v>6.9565217391304333E-3</v>
      </c>
      <c r="AO41">
        <f>AM67/AN67</f>
        <v>6.9565217391304333E-3</v>
      </c>
    </row>
    <row r="42" spans="2:41" ht="14.1" customHeight="1" x14ac:dyDescent="0.25">
      <c r="B42" s="5" t="s">
        <v>21</v>
      </c>
      <c r="D42">
        <v>0</v>
      </c>
      <c r="E42">
        <v>0</v>
      </c>
      <c r="F42">
        <v>0</v>
      </c>
      <c r="G42">
        <v>1</v>
      </c>
      <c r="H42">
        <v>0</v>
      </c>
      <c r="K42">
        <f>E68/F68</f>
        <v>1.9607843137254902E-3</v>
      </c>
      <c r="L42">
        <f>J68/K68</f>
        <v>1.9607843137254902E-3</v>
      </c>
      <c r="N42" s="5" t="s">
        <v>21</v>
      </c>
      <c r="P42">
        <v>0</v>
      </c>
      <c r="Q42">
        <v>0</v>
      </c>
      <c r="R42">
        <v>0</v>
      </c>
      <c r="S42">
        <v>1</v>
      </c>
      <c r="T42">
        <v>0</v>
      </c>
      <c r="W42">
        <f>Q68/R68</f>
        <v>3.5714285714285713E-3</v>
      </c>
      <c r="X42">
        <f>V68/W68</f>
        <v>3.5714285714285713E-3</v>
      </c>
      <c r="AE42" s="5" t="s">
        <v>21</v>
      </c>
      <c r="AG42">
        <v>0</v>
      </c>
      <c r="AH42">
        <v>0</v>
      </c>
      <c r="AI42">
        <v>0</v>
      </c>
      <c r="AJ42">
        <v>1</v>
      </c>
      <c r="AK42">
        <v>0</v>
      </c>
      <c r="AN42">
        <f>AH68/AI68</f>
        <v>4.3478260869565218E-3</v>
      </c>
      <c r="AO42">
        <f>AM68/AN68</f>
        <v>4.3478260869565218E-3</v>
      </c>
    </row>
    <row r="43" spans="2:41" ht="14.1" customHeight="1" x14ac:dyDescent="0.25">
      <c r="B43" s="5" t="s">
        <v>22</v>
      </c>
      <c r="D43">
        <v>0</v>
      </c>
      <c r="E43">
        <v>0</v>
      </c>
      <c r="F43">
        <v>0</v>
      </c>
      <c r="G43">
        <v>0</v>
      </c>
      <c r="H43">
        <v>1</v>
      </c>
      <c r="K43">
        <f>E69/F69</f>
        <v>1.9607843137254906E-3</v>
      </c>
      <c r="L43">
        <f>J69/K69</f>
        <v>1.9607843137254906E-3</v>
      </c>
      <c r="N43" s="5" t="s">
        <v>22</v>
      </c>
      <c r="P43">
        <v>0</v>
      </c>
      <c r="Q43">
        <v>0</v>
      </c>
      <c r="R43">
        <v>0</v>
      </c>
      <c r="S43">
        <v>0</v>
      </c>
      <c r="T43">
        <v>1</v>
      </c>
      <c r="W43">
        <f>Q69/R69</f>
        <v>3.5714285714285713E-3</v>
      </c>
      <c r="X43">
        <f>V69/W69</f>
        <v>3.5714285714285713E-3</v>
      </c>
      <c r="AE43" s="5" t="s">
        <v>22</v>
      </c>
      <c r="AG43">
        <v>0</v>
      </c>
      <c r="AH43">
        <v>0</v>
      </c>
      <c r="AI43">
        <v>0</v>
      </c>
      <c r="AJ43">
        <v>0</v>
      </c>
      <c r="AK43">
        <v>1</v>
      </c>
      <c r="AN43">
        <f>AH69/AI69</f>
        <v>4.3478260869565218E-3</v>
      </c>
      <c r="AO43">
        <f>AM69/AN69</f>
        <v>4.3478260869565218E-3</v>
      </c>
    </row>
    <row r="44" spans="2:41" ht="14.1" customHeight="1" x14ac:dyDescent="0.25">
      <c r="B44" s="5" t="s">
        <v>23</v>
      </c>
      <c r="N44" s="5" t="s">
        <v>23</v>
      </c>
      <c r="AE44" s="5" t="s">
        <v>23</v>
      </c>
    </row>
    <row r="45" spans="2:41" ht="14.1" customHeight="1" x14ac:dyDescent="0.25">
      <c r="B45" s="5" t="s">
        <v>0</v>
      </c>
      <c r="D45">
        <v>1</v>
      </c>
      <c r="E45">
        <v>0</v>
      </c>
      <c r="F45">
        <v>0</v>
      </c>
      <c r="G45">
        <v>0</v>
      </c>
      <c r="H45">
        <v>0</v>
      </c>
      <c r="K45">
        <f>E72/F72</f>
        <v>1.9607843137254902E-3</v>
      </c>
      <c r="N45" s="5" t="s">
        <v>0</v>
      </c>
      <c r="P45">
        <v>1</v>
      </c>
      <c r="Q45">
        <v>0</v>
      </c>
      <c r="R45">
        <v>0</v>
      </c>
      <c r="S45">
        <v>0</v>
      </c>
      <c r="T45">
        <v>0</v>
      </c>
      <c r="W45">
        <f>Q72/R72</f>
        <v>3.5714285714285713E-3</v>
      </c>
      <c r="AE45" s="5" t="s">
        <v>0</v>
      </c>
      <c r="AG45">
        <v>1</v>
      </c>
      <c r="AH45">
        <v>0</v>
      </c>
      <c r="AI45">
        <v>0</v>
      </c>
      <c r="AJ45">
        <v>0</v>
      </c>
      <c r="AK45">
        <v>0</v>
      </c>
      <c r="AN45">
        <f>AH72/AI72</f>
        <v>4.3478260869565218E-3</v>
      </c>
    </row>
    <row r="46" spans="2:41" ht="14.1" customHeight="1" x14ac:dyDescent="0.25">
      <c r="B46" s="5" t="s">
        <v>2</v>
      </c>
      <c r="D46">
        <v>0</v>
      </c>
      <c r="E46">
        <v>1</v>
      </c>
      <c r="F46">
        <v>0</v>
      </c>
      <c r="G46">
        <v>0</v>
      </c>
      <c r="H46">
        <v>0</v>
      </c>
      <c r="K46">
        <f>E73/F73</f>
        <v>3.7647058823529408E-3</v>
      </c>
      <c r="N46" s="5" t="s">
        <v>2</v>
      </c>
      <c r="P46">
        <v>0</v>
      </c>
      <c r="Q46">
        <v>1</v>
      </c>
      <c r="R46">
        <v>0</v>
      </c>
      <c r="S46">
        <v>0</v>
      </c>
      <c r="T46">
        <v>0</v>
      </c>
      <c r="W46">
        <f>Q73/R73</f>
        <v>7.1428571428571426E-3</v>
      </c>
      <c r="AE46" s="5" t="s">
        <v>2</v>
      </c>
      <c r="AG46">
        <v>0</v>
      </c>
      <c r="AH46">
        <v>1</v>
      </c>
      <c r="AI46">
        <v>0</v>
      </c>
      <c r="AJ46">
        <v>0</v>
      </c>
      <c r="AK46">
        <v>0</v>
      </c>
      <c r="AN46">
        <f>AH73/AI73</f>
        <v>7.826086956521738E-3</v>
      </c>
    </row>
    <row r="47" spans="2:41" ht="14.1" customHeight="1" x14ac:dyDescent="0.25">
      <c r="B47" s="5" t="s">
        <v>3</v>
      </c>
      <c r="D47">
        <v>0</v>
      </c>
      <c r="E47">
        <v>0</v>
      </c>
      <c r="F47">
        <v>1</v>
      </c>
      <c r="G47">
        <v>0</v>
      </c>
      <c r="H47">
        <v>0</v>
      </c>
      <c r="K47">
        <f>E74/F74</f>
        <v>3.7256507844743133E-3</v>
      </c>
      <c r="N47" s="5" t="s">
        <v>3</v>
      </c>
      <c r="P47">
        <v>0</v>
      </c>
      <c r="Q47">
        <v>0</v>
      </c>
      <c r="R47">
        <v>1</v>
      </c>
      <c r="S47">
        <v>0</v>
      </c>
      <c r="T47">
        <v>0</v>
      </c>
      <c r="W47">
        <f>Q74/R74</f>
        <v>8.5714285714285701E-3</v>
      </c>
      <c r="AE47" s="5" t="s">
        <v>3</v>
      </c>
      <c r="AG47">
        <v>0</v>
      </c>
      <c r="AH47">
        <v>0</v>
      </c>
      <c r="AI47">
        <v>1</v>
      </c>
      <c r="AJ47">
        <v>0</v>
      </c>
      <c r="AK47">
        <v>0</v>
      </c>
      <c r="AN47">
        <f>AH74/AI74</f>
        <v>6.7539046010975101E-3</v>
      </c>
    </row>
    <row r="48" spans="2:41" ht="14.1" customHeight="1" x14ac:dyDescent="0.25">
      <c r="B48" s="5" t="s">
        <v>21</v>
      </c>
      <c r="D48">
        <v>0</v>
      </c>
      <c r="E48">
        <v>0</v>
      </c>
      <c r="F48">
        <v>0</v>
      </c>
      <c r="G48">
        <v>1</v>
      </c>
      <c r="H48">
        <v>0</v>
      </c>
      <c r="K48">
        <f>E75/F75</f>
        <v>1.9607843137254902E-3</v>
      </c>
      <c r="N48" s="5" t="s">
        <v>21</v>
      </c>
      <c r="P48">
        <v>0</v>
      </c>
      <c r="Q48">
        <v>0</v>
      </c>
      <c r="R48">
        <v>0</v>
      </c>
      <c r="S48">
        <v>1</v>
      </c>
      <c r="T48">
        <v>0</v>
      </c>
      <c r="W48">
        <f>Q75/R75</f>
        <v>3.5714285714285713E-3</v>
      </c>
      <c r="AE48" s="5" t="s">
        <v>21</v>
      </c>
      <c r="AG48">
        <v>0</v>
      </c>
      <c r="AH48">
        <v>0</v>
      </c>
      <c r="AI48">
        <v>0</v>
      </c>
      <c r="AJ48">
        <v>1</v>
      </c>
      <c r="AK48">
        <v>0</v>
      </c>
      <c r="AN48">
        <f>AH75/AI75</f>
        <v>4.3478260869565218E-3</v>
      </c>
    </row>
    <row r="49" spans="2:40" ht="14.1" customHeight="1" x14ac:dyDescent="0.25">
      <c r="B49" s="5" t="s">
        <v>22</v>
      </c>
      <c r="D49">
        <v>0</v>
      </c>
      <c r="E49">
        <v>0</v>
      </c>
      <c r="F49">
        <v>0</v>
      </c>
      <c r="G49">
        <v>0</v>
      </c>
      <c r="H49">
        <v>1</v>
      </c>
      <c r="K49">
        <f>E76/F76</f>
        <v>1.9607843137254902E-3</v>
      </c>
      <c r="N49" s="5" t="s">
        <v>22</v>
      </c>
      <c r="P49">
        <v>0</v>
      </c>
      <c r="Q49">
        <v>0</v>
      </c>
      <c r="R49">
        <v>0</v>
      </c>
      <c r="S49">
        <v>0</v>
      </c>
      <c r="T49">
        <v>1</v>
      </c>
      <c r="W49">
        <f>Q76/R76</f>
        <v>3.5714285714285713E-3</v>
      </c>
      <c r="AE49" s="5" t="s">
        <v>22</v>
      </c>
      <c r="AG49">
        <v>0</v>
      </c>
      <c r="AH49">
        <v>0</v>
      </c>
      <c r="AI49">
        <v>0</v>
      </c>
      <c r="AJ49">
        <v>0</v>
      </c>
      <c r="AK49">
        <v>1</v>
      </c>
      <c r="AN49">
        <f>AH76/AI76</f>
        <v>4.3478260869565218E-3</v>
      </c>
    </row>
    <row r="50" spans="2:40" ht="14.1" customHeight="1" x14ac:dyDescent="0.25">
      <c r="B50" s="5"/>
      <c r="N50" s="5"/>
      <c r="AE50" s="5"/>
    </row>
    <row r="51" spans="2:40" ht="14.1" customHeight="1" x14ac:dyDescent="0.25">
      <c r="B51" s="5"/>
      <c r="N51" s="5"/>
      <c r="AE51" s="5"/>
    </row>
    <row r="52" spans="2:40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F52" s="1" t="s">
        <v>24</v>
      </c>
      <c r="AK52" s="1" t="s">
        <v>25</v>
      </c>
    </row>
    <row r="53" spans="2:40" ht="14.1" customHeight="1" x14ac:dyDescent="0.25">
      <c r="B53" s="5"/>
      <c r="E53" t="s">
        <v>9</v>
      </c>
      <c r="F53" t="s">
        <v>9</v>
      </c>
      <c r="J53" t="s">
        <v>9</v>
      </c>
      <c r="K53" t="s">
        <v>9</v>
      </c>
      <c r="M53" s="2"/>
      <c r="Q53" t="s">
        <v>9</v>
      </c>
      <c r="R53" t="s">
        <v>9</v>
      </c>
      <c r="V53" t="s">
        <v>9</v>
      </c>
      <c r="W53" t="s">
        <v>9</v>
      </c>
      <c r="AH53" t="s">
        <v>9</v>
      </c>
      <c r="AI53" t="s">
        <v>9</v>
      </c>
      <c r="AM53" t="s">
        <v>9</v>
      </c>
      <c r="AN53" t="s">
        <v>9</v>
      </c>
    </row>
    <row r="54" spans="2:40" ht="14.1" customHeight="1" x14ac:dyDescent="0.25">
      <c r="B54" s="1"/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F54" t="s">
        <v>7</v>
      </c>
      <c r="AG54" t="s">
        <v>7</v>
      </c>
      <c r="AH54" t="s">
        <v>16</v>
      </c>
      <c r="AI54" t="s">
        <v>7</v>
      </c>
      <c r="AK54" t="s">
        <v>7</v>
      </c>
      <c r="AL54" t="s">
        <v>7</v>
      </c>
      <c r="AM54" t="s">
        <v>16</v>
      </c>
      <c r="AN54" t="s">
        <v>7</v>
      </c>
    </row>
    <row r="55" spans="2:40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F55" t="s">
        <v>14</v>
      </c>
      <c r="AG55" t="s">
        <v>15</v>
      </c>
      <c r="AH55" t="s">
        <v>17</v>
      </c>
      <c r="AI55" t="s">
        <v>15</v>
      </c>
      <c r="AK55" t="s">
        <v>14</v>
      </c>
      <c r="AL55" t="s">
        <v>15</v>
      </c>
      <c r="AM55" t="s">
        <v>17</v>
      </c>
      <c r="AN55" t="s">
        <v>15</v>
      </c>
    </row>
    <row r="56" spans="2:40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A</v>
      </c>
      <c r="P56" t="s">
        <v>10</v>
      </c>
      <c r="Q56" t="s">
        <v>18</v>
      </c>
      <c r="R56" t="s">
        <v>10</v>
      </c>
      <c r="T56" t="str">
        <f xml:space="preserve"> X4</f>
        <v>A</v>
      </c>
      <c r="U56" t="s">
        <v>10</v>
      </c>
      <c r="V56" t="s">
        <v>18</v>
      </c>
      <c r="W56" t="s">
        <v>10</v>
      </c>
      <c r="AF56" t="str">
        <f xml:space="preserve"> AO4</f>
        <v>A</v>
      </c>
      <c r="AG56" t="s">
        <v>10</v>
      </c>
      <c r="AH56" t="s">
        <v>18</v>
      </c>
      <c r="AI56" t="s">
        <v>10</v>
      </c>
      <c r="AK56" t="str">
        <f xml:space="preserve"> AO4</f>
        <v>A</v>
      </c>
      <c r="AL56" t="s">
        <v>10</v>
      </c>
      <c r="AM56" t="s">
        <v>18</v>
      </c>
      <c r="AN56" t="s">
        <v>10</v>
      </c>
    </row>
    <row r="57" spans="2:40" ht="14.1" customHeight="1" x14ac:dyDescent="0.25">
      <c r="B57" t="s">
        <v>5</v>
      </c>
      <c r="K57" s="6"/>
      <c r="W57" s="10"/>
      <c r="AN57" s="10"/>
    </row>
    <row r="58" spans="2:40" ht="14.1" customHeight="1" x14ac:dyDescent="0.25">
      <c r="B58" t="s">
        <v>0</v>
      </c>
      <c r="H58">
        <f>I6*L6*$C$20/$C$11</f>
        <v>40</v>
      </c>
      <c r="I58">
        <f t="shared" ref="I58:I63" si="9">H58/C6</f>
        <v>1</v>
      </c>
      <c r="J58">
        <f>L6/$H$63</f>
        <v>1.968503937007874E-3</v>
      </c>
      <c r="K58" s="7">
        <f>I58/$I$63</f>
        <v>1.0039370078740157</v>
      </c>
      <c r="T58">
        <f>U6*X6*$O$20/$O$11</f>
        <v>20</v>
      </c>
      <c r="U58">
        <f t="shared" ref="U58:U63" si="10">T58/O6</f>
        <v>1</v>
      </c>
      <c r="V58">
        <f>X6/$T$63</f>
        <v>3.5714285714285713E-3</v>
      </c>
      <c r="W58" s="7">
        <f>U58/$U$63</f>
        <v>1</v>
      </c>
      <c r="AK58">
        <f>AL6*AO6*$AF$20/$AF$11</f>
        <v>20</v>
      </c>
      <c r="AL58">
        <f t="shared" ref="AL58:AL63" si="11">AK58/AF6</f>
        <v>1</v>
      </c>
      <c r="AM58">
        <f>AO6/$AK$63</f>
        <v>4.3478260869565218E-3</v>
      </c>
      <c r="AN58" s="7">
        <f>AL58/$AL$63</f>
        <v>1</v>
      </c>
    </row>
    <row r="59" spans="2:40" ht="14.1" customHeight="1" x14ac:dyDescent="0.25">
      <c r="B59" t="s">
        <v>2</v>
      </c>
      <c r="H59">
        <f>I7*L7*$C$20/$C$11</f>
        <v>189.60000000000002</v>
      </c>
      <c r="I59">
        <f t="shared" si="9"/>
        <v>0.99789473684210539</v>
      </c>
      <c r="J59">
        <f>L7/$H$63</f>
        <v>3.7322834645669295E-3</v>
      </c>
      <c r="K59" s="7">
        <f>I59/$I$63</f>
        <v>1.0018234562784916</v>
      </c>
      <c r="T59">
        <f>U7*X7*$O$20/$O$11</f>
        <v>100</v>
      </c>
      <c r="U59">
        <f t="shared" si="10"/>
        <v>1</v>
      </c>
      <c r="V59">
        <f>X7/$T$63</f>
        <v>7.1428571428571426E-3</v>
      </c>
      <c r="W59" s="7">
        <f>U59/$U$63</f>
        <v>1</v>
      </c>
      <c r="AK59">
        <f>AL7*AO7*$AF$20/$AF$11</f>
        <v>89.999999999999986</v>
      </c>
      <c r="AL59">
        <f t="shared" si="11"/>
        <v>0.99999999999999989</v>
      </c>
      <c r="AM59">
        <f>AO7/$AK$63</f>
        <v>7.826086956521738E-3</v>
      </c>
      <c r="AN59" s="7">
        <f>AL59/$AL$63</f>
        <v>0.99999999999999989</v>
      </c>
    </row>
    <row r="60" spans="2:40" ht="14.1" customHeight="1" x14ac:dyDescent="0.25">
      <c r="B60" t="s">
        <v>3</v>
      </c>
      <c r="H60">
        <f>I8*L8*$C$20/$C$11</f>
        <v>198.4</v>
      </c>
      <c r="I60">
        <f t="shared" si="9"/>
        <v>0.99199999999999999</v>
      </c>
      <c r="J60">
        <f>L8/$H$63</f>
        <v>3.9055118110236219E-3</v>
      </c>
      <c r="K60" s="7">
        <f>I60/$I$63</f>
        <v>0.9959055118110236</v>
      </c>
      <c r="T60">
        <f>U8*X8*$O$20/$O$11</f>
        <v>120</v>
      </c>
      <c r="U60">
        <f t="shared" si="10"/>
        <v>1</v>
      </c>
      <c r="V60">
        <f>X8/$T$63</f>
        <v>8.5714285714285719E-3</v>
      </c>
      <c r="W60" s="7">
        <f>U60/$U$63</f>
        <v>1</v>
      </c>
      <c r="AK60">
        <f>AL8*AO8*$AF$20/$AF$11</f>
        <v>80</v>
      </c>
      <c r="AL60">
        <f t="shared" si="11"/>
        <v>1</v>
      </c>
      <c r="AM60">
        <f>AO8/$AK$63</f>
        <v>6.956521739130435E-3</v>
      </c>
      <c r="AN60" s="7">
        <f>AL60/$AL$63</f>
        <v>1</v>
      </c>
    </row>
    <row r="61" spans="2:40" ht="14.1" customHeight="1" x14ac:dyDescent="0.25">
      <c r="B61" t="s">
        <v>21</v>
      </c>
      <c r="H61">
        <f>I9*L9*$C$20/$C$11</f>
        <v>40</v>
      </c>
      <c r="I61">
        <f t="shared" si="9"/>
        <v>1</v>
      </c>
      <c r="J61">
        <f>L9/$H$63</f>
        <v>1.968503937007874E-3</v>
      </c>
      <c r="K61" s="7">
        <f>I61/$I$63</f>
        <v>1.0039370078740157</v>
      </c>
      <c r="T61">
        <f>U9*X9*$O$20/$O$11</f>
        <v>20</v>
      </c>
      <c r="U61">
        <f t="shared" si="10"/>
        <v>1</v>
      </c>
      <c r="V61">
        <f>X9/$T$63</f>
        <v>3.5714285714285713E-3</v>
      </c>
      <c r="W61" s="7">
        <f>U61/$U$63</f>
        <v>1</v>
      </c>
      <c r="AK61">
        <f>AL9*AO9*$AF$20/$AF$11</f>
        <v>20</v>
      </c>
      <c r="AL61">
        <f t="shared" si="11"/>
        <v>1</v>
      </c>
      <c r="AM61">
        <f>AO9/$AK$63</f>
        <v>4.3478260869565218E-3</v>
      </c>
      <c r="AN61" s="7">
        <f>AL61/$AL$63</f>
        <v>1</v>
      </c>
    </row>
    <row r="62" spans="2:40" ht="14.1" customHeight="1" x14ac:dyDescent="0.25">
      <c r="B62" t="s">
        <v>22</v>
      </c>
      <c r="H62">
        <f>I10*L10*$C$20/$C$11</f>
        <v>40</v>
      </c>
      <c r="I62">
        <f t="shared" si="9"/>
        <v>1</v>
      </c>
      <c r="J62">
        <f>L10/$H$63</f>
        <v>1.968503937007874E-3</v>
      </c>
      <c r="K62">
        <f>I62/$I$63</f>
        <v>1.0039370078740157</v>
      </c>
      <c r="T62">
        <f>U10*X10*$O$20/$O$11</f>
        <v>20</v>
      </c>
      <c r="U62">
        <f t="shared" si="10"/>
        <v>1</v>
      </c>
      <c r="V62">
        <f>X10/$T$63</f>
        <v>3.5714285714285713E-3</v>
      </c>
      <c r="W62">
        <f>U62/$U$63</f>
        <v>1</v>
      </c>
      <c r="AK62">
        <f>AL10*AO10*$AF$20/$AF$11</f>
        <v>20</v>
      </c>
      <c r="AL62">
        <f t="shared" si="11"/>
        <v>1</v>
      </c>
      <c r="AM62">
        <f>AO10/$AK$63</f>
        <v>4.3478260869565218E-3</v>
      </c>
      <c r="AN62">
        <f>AL62/$AL$63</f>
        <v>1</v>
      </c>
    </row>
    <row r="63" spans="2:40" ht="14.1" customHeight="1" x14ac:dyDescent="0.25">
      <c r="H63">
        <f>SUM(H58:H62)</f>
        <v>508</v>
      </c>
      <c r="I63">
        <f t="shared" si="9"/>
        <v>0.99607843137254903</v>
      </c>
      <c r="T63">
        <f>SUM(T58:T62)</f>
        <v>280</v>
      </c>
      <c r="U63">
        <f t="shared" si="10"/>
        <v>1</v>
      </c>
      <c r="AK63">
        <f>SUM(AK58:AK62)</f>
        <v>230</v>
      </c>
      <c r="AL63">
        <f t="shared" si="11"/>
        <v>1</v>
      </c>
    </row>
    <row r="64" spans="2:40" ht="14.1" customHeight="1" x14ac:dyDescent="0.25">
      <c r="B64" t="s">
        <v>6</v>
      </c>
    </row>
    <row r="65" spans="2:40" ht="14.1" customHeight="1" x14ac:dyDescent="0.25">
      <c r="B65" s="1" t="s">
        <v>0</v>
      </c>
      <c r="C65">
        <f>I15*L15</f>
        <v>40</v>
      </c>
      <c r="D65">
        <f t="shared" ref="D65:D70" si="12">C65/C15</f>
        <v>1</v>
      </c>
      <c r="E65">
        <f>L15/$C$70</f>
        <v>1.968503937007874E-3</v>
      </c>
      <c r="F65">
        <f>D65/$D$70</f>
        <v>1.0039370078740155</v>
      </c>
      <c r="H65">
        <f>I15*L15*$C$29/$C$20</f>
        <v>40</v>
      </c>
      <c r="I65" s="5">
        <f t="shared" ref="I65:I70" si="13">H65/C15</f>
        <v>1</v>
      </c>
      <c r="J65" s="5">
        <f>L15/$H$70</f>
        <v>1.968503937007874E-3</v>
      </c>
      <c r="K65">
        <f>I65/$I$70</f>
        <v>1.0039370078740155</v>
      </c>
      <c r="O65">
        <f>U15*X15</f>
        <v>20</v>
      </c>
      <c r="P65">
        <f t="shared" ref="P65:P70" si="14">O65/O15</f>
        <v>1</v>
      </c>
      <c r="Q65">
        <f>X15/$O$70</f>
        <v>3.5714285714285713E-3</v>
      </c>
      <c r="R65">
        <f>P65/$P$70</f>
        <v>1</v>
      </c>
      <c r="T65">
        <f>U15*X15*$O$29/$O$20</f>
        <v>20</v>
      </c>
      <c r="U65" s="5">
        <f t="shared" ref="U65:U70" si="15">T65/O15</f>
        <v>1</v>
      </c>
      <c r="V65" s="5">
        <f>X15/$T$70</f>
        <v>3.5714285714285713E-3</v>
      </c>
      <c r="W65">
        <f>U65/$U$70</f>
        <v>1</v>
      </c>
      <c r="AF65">
        <f>AL15*AO15</f>
        <v>20</v>
      </c>
      <c r="AG65">
        <f t="shared" ref="AG65:AG70" si="16">AF65/AF15</f>
        <v>1</v>
      </c>
      <c r="AH65">
        <f>AO15/$AF$70</f>
        <v>4.3478260869565218E-3</v>
      </c>
      <c r="AI65">
        <f>AG65/$AG$70</f>
        <v>1</v>
      </c>
      <c r="AK65">
        <f>AL15*AO15*$AF$29/$AF$20</f>
        <v>20</v>
      </c>
      <c r="AL65" s="5">
        <f t="shared" ref="AL65:AL70" si="17">AK65/AF15</f>
        <v>1</v>
      </c>
      <c r="AM65" s="5">
        <f>AO15/$AK$70</f>
        <v>4.3478260869565218E-3</v>
      </c>
      <c r="AN65">
        <f>AL65/$AL$70</f>
        <v>1</v>
      </c>
    </row>
    <row r="66" spans="2:40" ht="14.1" customHeight="1" x14ac:dyDescent="0.25">
      <c r="B66" t="s">
        <v>2</v>
      </c>
      <c r="C66">
        <f>I16*L16</f>
        <v>189.84</v>
      </c>
      <c r="D66">
        <f t="shared" si="12"/>
        <v>0.99392670157068064</v>
      </c>
      <c r="E66">
        <f>L16/$C$70</f>
        <v>3.7370078740157479E-3</v>
      </c>
      <c r="F66">
        <f>D66/$D$70</f>
        <v>0.99783979882095875</v>
      </c>
      <c r="H66">
        <f>I16*L16*$C$29/$C$20</f>
        <v>189.84</v>
      </c>
      <c r="I66" s="5">
        <f t="shared" si="13"/>
        <v>0.99392670157068064</v>
      </c>
      <c r="J66" s="5">
        <f>L16/$H$70</f>
        <v>3.7370078740157479E-3</v>
      </c>
      <c r="K66">
        <f>I66/$I$70</f>
        <v>0.99783979882095875</v>
      </c>
      <c r="O66">
        <f>U16*X16</f>
        <v>110</v>
      </c>
      <c r="P66">
        <f t="shared" si="14"/>
        <v>1</v>
      </c>
      <c r="Q66">
        <f>X16/$O$70</f>
        <v>7.1428571428571426E-3</v>
      </c>
      <c r="R66">
        <f>P66/$P$70</f>
        <v>1</v>
      </c>
      <c r="T66">
        <f>U16*X16*$O$29/$O$20</f>
        <v>110</v>
      </c>
      <c r="U66" s="5">
        <f t="shared" si="15"/>
        <v>1</v>
      </c>
      <c r="V66" s="5">
        <f>X16/$T$70</f>
        <v>7.1428571428571426E-3</v>
      </c>
      <c r="W66">
        <f>U66/$U$70</f>
        <v>1</v>
      </c>
      <c r="AF66">
        <f>AL16*AO16</f>
        <v>80.999999999999986</v>
      </c>
      <c r="AG66">
        <f t="shared" si="16"/>
        <v>0.99999999999999978</v>
      </c>
      <c r="AH66">
        <f>AO16/$AF$70</f>
        <v>7.826086956521738E-3</v>
      </c>
      <c r="AI66">
        <f>AG66/$AG$70</f>
        <v>0.99999999999999978</v>
      </c>
      <c r="AK66">
        <f>AL16*AO16*$AF$29/$AF$20</f>
        <v>80.999999999999986</v>
      </c>
      <c r="AL66" s="5">
        <f t="shared" si="17"/>
        <v>0.99999999999999978</v>
      </c>
      <c r="AM66" s="5">
        <f>AO16/$AK$70</f>
        <v>7.826086956521738E-3</v>
      </c>
      <c r="AN66">
        <f>AL66/$AL$70</f>
        <v>0.99999999999999978</v>
      </c>
    </row>
    <row r="67" spans="2:40" ht="14.1" customHeight="1" x14ac:dyDescent="0.25">
      <c r="B67" t="s">
        <v>3</v>
      </c>
      <c r="C67">
        <f>I17*L17</f>
        <v>195.73333333333335</v>
      </c>
      <c r="D67">
        <f t="shared" si="12"/>
        <v>0.99525423728813567</v>
      </c>
      <c r="E67">
        <f>L17/$C$70</f>
        <v>3.8530183727034117E-3</v>
      </c>
      <c r="F67">
        <f>D67/$D$70</f>
        <v>0.99917256105698649</v>
      </c>
      <c r="H67">
        <f>I17*L17*$C$29/$C$20</f>
        <v>195.73333333333335</v>
      </c>
      <c r="I67" s="5">
        <f t="shared" si="13"/>
        <v>0.99525423728813567</v>
      </c>
      <c r="J67" s="5">
        <f>L17/$H$70</f>
        <v>3.8530183727034117E-3</v>
      </c>
      <c r="K67">
        <f>I67/$I$70</f>
        <v>0.99917256105698649</v>
      </c>
      <c r="O67">
        <f>U17*X17</f>
        <v>110</v>
      </c>
      <c r="P67">
        <f t="shared" si="14"/>
        <v>1</v>
      </c>
      <c r="Q67">
        <f>X17/$O$70</f>
        <v>8.5714285714285719E-3</v>
      </c>
      <c r="R67">
        <f>P67/$P$70</f>
        <v>1</v>
      </c>
      <c r="T67">
        <f>U17*X17*$O$29/$O$20</f>
        <v>110</v>
      </c>
      <c r="U67" s="5">
        <f t="shared" si="15"/>
        <v>1</v>
      </c>
      <c r="V67" s="5">
        <f>X17/$T$70</f>
        <v>8.5714285714285719E-3</v>
      </c>
      <c r="W67">
        <f>U67/$U$70</f>
        <v>1</v>
      </c>
      <c r="AF67">
        <f>AL17*AO17</f>
        <v>86.666666666666671</v>
      </c>
      <c r="AG67">
        <f t="shared" si="16"/>
        <v>1.0000000000000002</v>
      </c>
      <c r="AH67">
        <f>AO17/$AF$70</f>
        <v>6.956521739130435E-3</v>
      </c>
      <c r="AI67">
        <f>AG67/$AG$70</f>
        <v>1.0000000000000002</v>
      </c>
      <c r="AK67">
        <f>AL17*AO17*$AF$29/$AF$20</f>
        <v>86.666666666666671</v>
      </c>
      <c r="AL67" s="5">
        <f t="shared" si="17"/>
        <v>1.0000000000000002</v>
      </c>
      <c r="AM67" s="5">
        <f>AO17/$AK$70</f>
        <v>6.956521739130435E-3</v>
      </c>
      <c r="AN67">
        <f>AL67/$AL$70</f>
        <v>1.0000000000000002</v>
      </c>
    </row>
    <row r="68" spans="2:40" ht="14.1" customHeight="1" x14ac:dyDescent="0.25">
      <c r="B68" t="s">
        <v>21</v>
      </c>
      <c r="C68">
        <f>I18*L18</f>
        <v>42.426666666666677</v>
      </c>
      <c r="D68">
        <f t="shared" si="12"/>
        <v>1.0022047244094487</v>
      </c>
      <c r="E68">
        <f>L18/$C$70</f>
        <v>1.972843945687891E-3</v>
      </c>
      <c r="F68">
        <f>D68/$D$70</f>
        <v>1.0061504123008245</v>
      </c>
      <c r="H68">
        <f>I18*L18*$C$29/$C$20</f>
        <v>42.426666666666677</v>
      </c>
      <c r="I68" s="5">
        <f t="shared" si="13"/>
        <v>1.0022047244094487</v>
      </c>
      <c r="J68" s="5">
        <f>L18/$H$70</f>
        <v>1.972843945687891E-3</v>
      </c>
      <c r="K68">
        <f>I68/$I$70</f>
        <v>1.0061504123008245</v>
      </c>
      <c r="O68">
        <f>U18*X18</f>
        <v>20</v>
      </c>
      <c r="P68">
        <f t="shared" si="14"/>
        <v>1</v>
      </c>
      <c r="Q68">
        <f>X18/$O$70</f>
        <v>3.5714285714285713E-3</v>
      </c>
      <c r="R68">
        <f>P68/$P$70</f>
        <v>1</v>
      </c>
      <c r="T68">
        <f>U18*X18*$O$29/$O$20</f>
        <v>20</v>
      </c>
      <c r="U68" s="5">
        <f t="shared" si="15"/>
        <v>1</v>
      </c>
      <c r="V68" s="5">
        <f>X18/$T$70</f>
        <v>3.5714285714285713E-3</v>
      </c>
      <c r="W68">
        <f>U68/$U$70</f>
        <v>1</v>
      </c>
      <c r="AF68">
        <f>AL18*AO18</f>
        <v>22.333333333333343</v>
      </c>
      <c r="AG68">
        <f t="shared" si="16"/>
        <v>1</v>
      </c>
      <c r="AH68">
        <f>AO18/$AF$70</f>
        <v>4.3478260869565218E-3</v>
      </c>
      <c r="AI68">
        <f>AG68/$AG$70</f>
        <v>1</v>
      </c>
      <c r="AK68">
        <f>AL18*AO18*$AF$29/$AF$20</f>
        <v>22.333333333333343</v>
      </c>
      <c r="AL68" s="5">
        <f t="shared" si="17"/>
        <v>1</v>
      </c>
      <c r="AM68" s="5">
        <f>AO18/$AK$70</f>
        <v>4.3478260869565218E-3</v>
      </c>
      <c r="AN68">
        <f>AL68/$AL$70</f>
        <v>1</v>
      </c>
    </row>
    <row r="69" spans="2:40" ht="14.1" customHeight="1" x14ac:dyDescent="0.25">
      <c r="B69" t="s">
        <v>22</v>
      </c>
      <c r="C69">
        <f>I19*L19</f>
        <v>40</v>
      </c>
      <c r="D69">
        <f t="shared" si="12"/>
        <v>1</v>
      </c>
      <c r="E69">
        <f>L19/$C$70</f>
        <v>1.968503937007874E-3</v>
      </c>
      <c r="F69">
        <f>D69/$D$70</f>
        <v>1.0039370078740155</v>
      </c>
      <c r="H69">
        <f>I19*L19*$C$29/$C$20</f>
        <v>40</v>
      </c>
      <c r="I69" s="5">
        <f t="shared" si="13"/>
        <v>1</v>
      </c>
      <c r="J69" s="5">
        <f>L19/$H$70</f>
        <v>1.968503937007874E-3</v>
      </c>
      <c r="K69">
        <f>I69/$I$70</f>
        <v>1.0039370078740155</v>
      </c>
      <c r="O69">
        <f>U19*X19</f>
        <v>20</v>
      </c>
      <c r="P69">
        <f t="shared" si="14"/>
        <v>1</v>
      </c>
      <c r="Q69">
        <f>X19/$O$70</f>
        <v>3.5714285714285713E-3</v>
      </c>
      <c r="R69">
        <f>P69/$P$70</f>
        <v>1</v>
      </c>
      <c r="T69">
        <f>U19*X19*$O$29/$O$20</f>
        <v>20</v>
      </c>
      <c r="U69" s="5">
        <f t="shared" si="15"/>
        <v>1</v>
      </c>
      <c r="V69" s="5">
        <f>X19/$T$70</f>
        <v>3.5714285714285713E-3</v>
      </c>
      <c r="W69">
        <f>U69/$U$70</f>
        <v>1</v>
      </c>
      <c r="AF69">
        <f>AL19*AO19</f>
        <v>20</v>
      </c>
      <c r="AG69">
        <f t="shared" si="16"/>
        <v>1</v>
      </c>
      <c r="AH69">
        <f>AO19/$AF$70</f>
        <v>4.3478260869565218E-3</v>
      </c>
      <c r="AI69">
        <f>AG69/$AG$70</f>
        <v>1</v>
      </c>
      <c r="AK69">
        <f>AL19*AO19*$AF$29/$AF$20</f>
        <v>20</v>
      </c>
      <c r="AL69" s="5">
        <f t="shared" si="17"/>
        <v>1</v>
      </c>
      <c r="AM69" s="5">
        <f>AO19/$AK$70</f>
        <v>4.3478260869565218E-3</v>
      </c>
      <c r="AN69">
        <f>AL69/$AL$70</f>
        <v>1</v>
      </c>
    </row>
    <row r="70" spans="2:40" ht="14.1" customHeight="1" x14ac:dyDescent="0.25">
      <c r="C70">
        <f>SUM(C65:C69)</f>
        <v>508.00000000000006</v>
      </c>
      <c r="D70">
        <f t="shared" si="12"/>
        <v>0.99607843137254914</v>
      </c>
      <c r="H70">
        <f>SUM(H65:H69)</f>
        <v>508.00000000000006</v>
      </c>
      <c r="I70" s="5">
        <f t="shared" si="13"/>
        <v>0.99607843137254914</v>
      </c>
      <c r="J70" s="5"/>
      <c r="O70">
        <f>SUM(O65:O69)</f>
        <v>280</v>
      </c>
      <c r="P70">
        <f t="shared" si="14"/>
        <v>1</v>
      </c>
      <c r="T70">
        <f>SUM(T65:T69)</f>
        <v>280</v>
      </c>
      <c r="U70" s="5">
        <f t="shared" si="15"/>
        <v>1</v>
      </c>
      <c r="V70" s="5"/>
      <c r="AF70">
        <f>SUM(AF65:AF69)</f>
        <v>230</v>
      </c>
      <c r="AG70">
        <f t="shared" si="16"/>
        <v>1</v>
      </c>
      <c r="AK70">
        <f>SUM(AK65:AK69)</f>
        <v>230</v>
      </c>
      <c r="AL70" s="5">
        <f t="shared" si="17"/>
        <v>1</v>
      </c>
      <c r="AM70" s="5"/>
    </row>
    <row r="71" spans="2:40" ht="14.1" customHeight="1" x14ac:dyDescent="0.25">
      <c r="B71" t="s">
        <v>23</v>
      </c>
      <c r="I71" s="5"/>
      <c r="J71" s="5"/>
      <c r="U71" s="5"/>
      <c r="V71" s="5"/>
      <c r="AL71" s="5"/>
      <c r="AM71" s="5"/>
    </row>
    <row r="72" spans="2:40" ht="14.1" customHeight="1" x14ac:dyDescent="0.25">
      <c r="B72" t="s">
        <v>0</v>
      </c>
      <c r="C72">
        <f>I24*L24</f>
        <v>40</v>
      </c>
      <c r="D72">
        <f t="shared" ref="D72:D77" si="18">C72/C24</f>
        <v>1</v>
      </c>
      <c r="E72">
        <f>L24/$C$77</f>
        <v>1.9572842289865963E-3</v>
      </c>
      <c r="F72">
        <f>D72/$D$77</f>
        <v>0.99821495678316419</v>
      </c>
      <c r="H72">
        <f>I24*L24*$C$29/$C$20</f>
        <v>40</v>
      </c>
      <c r="I72" s="5">
        <f t="shared" ref="I72:I77" si="19">H72/C24</f>
        <v>1</v>
      </c>
      <c r="J72" s="5">
        <f>L24/$H$77</f>
        <v>1.9572842289865963E-3</v>
      </c>
      <c r="K72">
        <f>I72/$I$77</f>
        <v>0.99821495678316419</v>
      </c>
      <c r="O72">
        <f>U24*X24</f>
        <v>20</v>
      </c>
      <c r="P72">
        <f t="shared" ref="P72:P77" si="20">O72/O24</f>
        <v>1</v>
      </c>
      <c r="Q72">
        <f>X24/$O$77</f>
        <v>3.5714285714285713E-3</v>
      </c>
      <c r="R72">
        <f>P72/$P$77</f>
        <v>1</v>
      </c>
      <c r="T72">
        <f>U24*X24*$O$29/$O$20</f>
        <v>20</v>
      </c>
      <c r="U72" s="5">
        <f t="shared" ref="U72:U77" si="21">T72/O24</f>
        <v>1</v>
      </c>
      <c r="V72" s="5">
        <f>X24/$T$77</f>
        <v>3.5714285714285713E-3</v>
      </c>
      <c r="W72">
        <f>U72/$U$77</f>
        <v>1</v>
      </c>
      <c r="AF72">
        <f>AL24*AO24</f>
        <v>20</v>
      </c>
      <c r="AG72">
        <f t="shared" ref="AG72:AG77" si="22">AF72/AF24</f>
        <v>1</v>
      </c>
      <c r="AH72">
        <f>AO24/$AF$77</f>
        <v>4.2955326460481094E-3</v>
      </c>
      <c r="AI72">
        <f>AG72/$AG$77</f>
        <v>0.98797250859106522</v>
      </c>
      <c r="AK72">
        <f>AL24*AO24*$AF$29/$AF$20</f>
        <v>20</v>
      </c>
      <c r="AL72" s="5">
        <f t="shared" ref="AL72:AL77" si="23">AK72/AF24</f>
        <v>1</v>
      </c>
      <c r="AM72" s="5">
        <f>AO24/$AK$77</f>
        <v>4.2955326460481094E-3</v>
      </c>
      <c r="AN72">
        <f>AL72/$AL$77</f>
        <v>0.98797250859106522</v>
      </c>
    </row>
    <row r="73" spans="2:40" ht="14.1" customHeight="1" x14ac:dyDescent="0.25">
      <c r="B73" t="s">
        <v>2</v>
      </c>
      <c r="C73">
        <f>I25*L25</f>
        <v>190.07999999999998</v>
      </c>
      <c r="D73">
        <f t="shared" si="18"/>
        <v>0.98999999999999988</v>
      </c>
      <c r="E73">
        <f>L25/$C$77</f>
        <v>3.720405862457722E-3</v>
      </c>
      <c r="F73">
        <f>D73/$D$77</f>
        <v>0.98823280721533246</v>
      </c>
      <c r="H73">
        <f>I25*L25*$C$29/$C$20</f>
        <v>190.07999999999998</v>
      </c>
      <c r="I73">
        <f t="shared" si="19"/>
        <v>0.98999999999999988</v>
      </c>
      <c r="J73">
        <f>L25/$H$77</f>
        <v>3.720405862457722E-3</v>
      </c>
      <c r="K73">
        <f>I73/$I$77</f>
        <v>0.98823280721533246</v>
      </c>
      <c r="O73">
        <f>U25*X25</f>
        <v>120</v>
      </c>
      <c r="P73">
        <f t="shared" si="20"/>
        <v>1</v>
      </c>
      <c r="Q73">
        <f>X25/$O$77</f>
        <v>7.1428571428571426E-3</v>
      </c>
      <c r="R73">
        <f>P73/$P$77</f>
        <v>1</v>
      </c>
      <c r="T73">
        <f>U25*X25*$O$29/$O$20</f>
        <v>120</v>
      </c>
      <c r="U73">
        <f t="shared" si="21"/>
        <v>1</v>
      </c>
      <c r="V73">
        <f>X25/$T$77</f>
        <v>7.1428571428571426E-3</v>
      </c>
      <c r="W73">
        <f>U73/$U$77</f>
        <v>1</v>
      </c>
      <c r="AF73">
        <f>AL25*AO25</f>
        <v>72</v>
      </c>
      <c r="AG73">
        <f t="shared" si="22"/>
        <v>1</v>
      </c>
      <c r="AH73">
        <f>AO25/$AF$77</f>
        <v>7.7319587628865965E-3</v>
      </c>
      <c r="AI73">
        <f>AG73/$AG$77</f>
        <v>0.98797250859106522</v>
      </c>
      <c r="AK73">
        <f>AL25*AO25*$AF$29/$AF$20</f>
        <v>72</v>
      </c>
      <c r="AL73">
        <f t="shared" si="23"/>
        <v>1</v>
      </c>
      <c r="AM73">
        <f>AO25/$AK$77</f>
        <v>7.7319587628865965E-3</v>
      </c>
      <c r="AN73">
        <f>AL73/$AL$77</f>
        <v>0.98797250859106522</v>
      </c>
    </row>
    <row r="74" spans="2:40" ht="14.1" customHeight="1" x14ac:dyDescent="0.25">
      <c r="B74" t="s">
        <v>3</v>
      </c>
      <c r="C74">
        <f>I26*L26</f>
        <v>195.97866666666667</v>
      </c>
      <c r="D74">
        <f t="shared" si="18"/>
        <v>1.0136827586206898</v>
      </c>
      <c r="E74">
        <f>L26/$C$77</f>
        <v>3.7698865207320673E-3</v>
      </c>
      <c r="F74">
        <f>D74/$D$77</f>
        <v>1.0118732910883905</v>
      </c>
      <c r="H74">
        <f>I26*L26*$C$29/$C$20</f>
        <v>195.97866666666667</v>
      </c>
      <c r="I74">
        <f t="shared" si="19"/>
        <v>1.0136827586206898</v>
      </c>
      <c r="J74">
        <f>L26/$H$77</f>
        <v>3.7698865207320673E-3</v>
      </c>
      <c r="K74">
        <f>I74/$I$77</f>
        <v>1.0118732910883905</v>
      </c>
      <c r="O74">
        <f>U26*X26</f>
        <v>100.00000000000001</v>
      </c>
      <c r="P74">
        <f t="shared" si="20"/>
        <v>1.0000000000000002</v>
      </c>
      <c r="Q74">
        <f>X26/$O$77</f>
        <v>8.5714285714285719E-3</v>
      </c>
      <c r="R74">
        <f>P74/$P$77</f>
        <v>1.0000000000000002</v>
      </c>
      <c r="T74">
        <f>U26*X26*$O$29/$O$20</f>
        <v>100.00000000000001</v>
      </c>
      <c r="U74">
        <f t="shared" si="21"/>
        <v>1.0000000000000002</v>
      </c>
      <c r="V74">
        <f>X26/$T$77</f>
        <v>8.5714285714285719E-3</v>
      </c>
      <c r="W74">
        <f>U74/$U$77</f>
        <v>1.0000000000000002</v>
      </c>
      <c r="AF74">
        <f>AL26*AO26</f>
        <v>96.133333333333326</v>
      </c>
      <c r="AG74">
        <f t="shared" si="22"/>
        <v>1.03</v>
      </c>
      <c r="AH74">
        <f>AO26/$AF$77</f>
        <v>6.8728522336769758E-3</v>
      </c>
      <c r="AI74">
        <f>AG74/$AG$77</f>
        <v>1.0176116838487972</v>
      </c>
      <c r="AK74">
        <f>AL26*AO26*$AF$29/$AF$20</f>
        <v>96.133333333333326</v>
      </c>
      <c r="AL74">
        <f t="shared" si="23"/>
        <v>1.03</v>
      </c>
      <c r="AM74">
        <f>AO26/$AK$77</f>
        <v>6.8728522336769758E-3</v>
      </c>
      <c r="AN74">
        <f>AL74/$AL$77</f>
        <v>1.0176116838487972</v>
      </c>
    </row>
    <row r="75" spans="2:40" ht="14.1" customHeight="1" x14ac:dyDescent="0.25">
      <c r="B75" t="s">
        <v>21</v>
      </c>
      <c r="C75">
        <f>I27*L27</f>
        <v>44.853333333333346</v>
      </c>
      <c r="D75">
        <f t="shared" si="18"/>
        <v>1.0041791044776118</v>
      </c>
      <c r="E75">
        <f>L27/$C$77</f>
        <v>1.9654639242719131E-3</v>
      </c>
      <c r="F75">
        <f>D75/$D$77</f>
        <v>1.0023866013786757</v>
      </c>
      <c r="H75">
        <f>I27*L27*$C$29/$C$20</f>
        <v>44.853333333333346</v>
      </c>
      <c r="I75">
        <f t="shared" si="19"/>
        <v>1.0041791044776118</v>
      </c>
      <c r="J75">
        <f>L27/$H$77</f>
        <v>1.9654639242719131E-3</v>
      </c>
      <c r="K75">
        <f>I75/$I$77</f>
        <v>1.0023866013786757</v>
      </c>
      <c r="O75">
        <f>U27*X27</f>
        <v>20</v>
      </c>
      <c r="P75">
        <f t="shared" si="20"/>
        <v>1</v>
      </c>
      <c r="Q75">
        <f>X27/$O$77</f>
        <v>3.5714285714285713E-3</v>
      </c>
      <c r="R75">
        <f>P75/$P$77</f>
        <v>1</v>
      </c>
      <c r="T75">
        <f>U27*X27*$O$29/$O$20</f>
        <v>20</v>
      </c>
      <c r="U75">
        <f t="shared" si="21"/>
        <v>1</v>
      </c>
      <c r="V75">
        <f>X27/$T$77</f>
        <v>3.5714285714285713E-3</v>
      </c>
      <c r="W75">
        <f>U75/$U$77</f>
        <v>1</v>
      </c>
      <c r="AF75">
        <f>AL27*AO27</f>
        <v>24.666666666666686</v>
      </c>
      <c r="AG75">
        <f t="shared" si="22"/>
        <v>1</v>
      </c>
      <c r="AH75">
        <f>AO27/$AF$77</f>
        <v>4.2955326460481094E-3</v>
      </c>
      <c r="AI75">
        <f>AG75/$AG$77</f>
        <v>0.98797250859106522</v>
      </c>
      <c r="AK75">
        <f>AL27*AO27*$AF$29/$AF$20</f>
        <v>24.666666666666686</v>
      </c>
      <c r="AL75">
        <f t="shared" si="23"/>
        <v>1</v>
      </c>
      <c r="AM75">
        <f>AO27/$AK$77</f>
        <v>4.2955326460481094E-3</v>
      </c>
      <c r="AN75">
        <f>AL75/$AL$77</f>
        <v>0.98797250859106522</v>
      </c>
    </row>
    <row r="76" spans="2:40" ht="14.1" customHeight="1" x14ac:dyDescent="0.25">
      <c r="B76" t="s">
        <v>22</v>
      </c>
      <c r="C76">
        <f>I28*L28</f>
        <v>40</v>
      </c>
      <c r="D76">
        <f t="shared" si="18"/>
        <v>1</v>
      </c>
      <c r="E76">
        <f>L28/$C$77</f>
        <v>1.9572842289865963E-3</v>
      </c>
      <c r="F76">
        <f>D76/$D$77</f>
        <v>0.99821495678316419</v>
      </c>
      <c r="H76">
        <f>I28*L28*$C$29/$C$20</f>
        <v>40</v>
      </c>
      <c r="I76">
        <f t="shared" si="19"/>
        <v>1</v>
      </c>
      <c r="J76">
        <f>L28/$H$77</f>
        <v>1.9572842289865963E-3</v>
      </c>
      <c r="K76">
        <f>I76/$I$77</f>
        <v>0.99821495678316419</v>
      </c>
      <c r="O76">
        <f>U28*X28</f>
        <v>20</v>
      </c>
      <c r="P76">
        <f t="shared" si="20"/>
        <v>1</v>
      </c>
      <c r="Q76">
        <f>X28/$O$77</f>
        <v>3.5714285714285713E-3</v>
      </c>
      <c r="R76">
        <f>P76/$P$77</f>
        <v>1</v>
      </c>
      <c r="T76">
        <f>U28*X28*$O$29/$O$20</f>
        <v>20</v>
      </c>
      <c r="U76">
        <f t="shared" si="21"/>
        <v>1</v>
      </c>
      <c r="V76">
        <f>X28/$T$77</f>
        <v>3.5714285714285713E-3</v>
      </c>
      <c r="W76">
        <f>U76/$U$77</f>
        <v>1</v>
      </c>
      <c r="AF76">
        <f>AL28*AO28</f>
        <v>20</v>
      </c>
      <c r="AG76">
        <f t="shared" si="22"/>
        <v>1</v>
      </c>
      <c r="AH76">
        <f>AO28/$AF$77</f>
        <v>4.2955326460481094E-3</v>
      </c>
      <c r="AI76">
        <f>AG76/$AG$77</f>
        <v>0.98797250859106522</v>
      </c>
      <c r="AK76">
        <f>AL28*AO28*$AF$29/$AF$20</f>
        <v>20</v>
      </c>
      <c r="AL76">
        <f t="shared" si="23"/>
        <v>1</v>
      </c>
      <c r="AM76">
        <f>AO28/$AK$77</f>
        <v>4.2955326460481094E-3</v>
      </c>
      <c r="AN76">
        <f>AL76/$AL$77</f>
        <v>0.98797250859106522</v>
      </c>
    </row>
    <row r="77" spans="2:40" ht="14.1" customHeight="1" x14ac:dyDescent="0.25">
      <c r="C77">
        <f>SUM(C72:C76)</f>
        <v>510.91200000000003</v>
      </c>
      <c r="D77">
        <f t="shared" si="18"/>
        <v>1.0017882352941176</v>
      </c>
      <c r="H77">
        <f>SUM(H72:H76)</f>
        <v>510.91200000000003</v>
      </c>
      <c r="I77">
        <f t="shared" si="19"/>
        <v>1.0017882352941176</v>
      </c>
      <c r="O77">
        <f>SUM(O72:O76)</f>
        <v>280</v>
      </c>
      <c r="P77">
        <f t="shared" si="20"/>
        <v>1</v>
      </c>
      <c r="T77">
        <f>SUM(T72:T76)</f>
        <v>280</v>
      </c>
      <c r="U77">
        <f t="shared" si="21"/>
        <v>1</v>
      </c>
      <c r="AF77">
        <f>SUM(AF72:AF76)</f>
        <v>232.8</v>
      </c>
      <c r="AG77">
        <f t="shared" si="22"/>
        <v>1.0121739130434784</v>
      </c>
      <c r="AK77">
        <f>SUM(AK72:AK76)</f>
        <v>232.8</v>
      </c>
      <c r="AL77">
        <f t="shared" si="23"/>
        <v>1.0121739130434784</v>
      </c>
    </row>
    <row r="79" spans="2:40" ht="14.1" customHeight="1" x14ac:dyDescent="0.25">
      <c r="B79" t="s">
        <v>5</v>
      </c>
    </row>
    <row r="80" spans="2:40" ht="14.1" customHeight="1" x14ac:dyDescent="0.25">
      <c r="B80" t="s">
        <v>0</v>
      </c>
      <c r="D80">
        <f>L33*D33+E33*E34*L34+F33*F35*L35+G33*G36*L36+H33*H37*L37</f>
        <v>1.9607843137254902E-3</v>
      </c>
      <c r="P80">
        <f>X33*P33+Q33*Q34*X34+R33*R35*X35+S33*S36*X36+T33*T37*X37</f>
        <v>3.5714285714285713E-3</v>
      </c>
      <c r="AG80">
        <f>AO33*AG33+AH33*AH34*AO34+AI33*AI35*AO35+AJ33*AJ36*AO36+AK33*AK37*AO37</f>
        <v>4.3478260869565218E-3</v>
      </c>
    </row>
    <row r="81" spans="2:37" ht="14.1" customHeight="1" x14ac:dyDescent="0.25">
      <c r="B81" t="s">
        <v>2</v>
      </c>
      <c r="D81">
        <f>L34*E34+D34*D33*L33+F34*F35*L35+G34*G36*L36+H34*H37*L37</f>
        <v>3.7254901960784314E-3</v>
      </c>
      <c r="G81" s="1" t="s">
        <v>49</v>
      </c>
      <c r="P81">
        <f>X34*Q34+P34*P33*X33+R34*R35*X35+S34*S36*X36+T34*T37*X37</f>
        <v>7.1428571428571426E-3</v>
      </c>
      <c r="AG81">
        <f>AO34*AH34+AG34*AG33*AO33+AI34*AI35*AO35+AJ34*AJ36*AO36+AK34*AK37*AO37</f>
        <v>7.8260869565217397E-3</v>
      </c>
    </row>
    <row r="82" spans="2:37" ht="14.1" customHeight="1" x14ac:dyDescent="0.25">
      <c r="B82" t="s">
        <v>3</v>
      </c>
      <c r="D82">
        <f>L35*F35+D35*D33*L33+E35*E34*L34+G35*G36*L36+H35*H37*L37</f>
        <v>3.9215686274509803E-3</v>
      </c>
      <c r="G82" s="1" t="s">
        <v>52</v>
      </c>
      <c r="P82">
        <f>X35*R35+P35*P33*X33+Q35*Q34*X34+S35*S36*X36+T35*T37*X37</f>
        <v>8.5714285714285719E-3</v>
      </c>
      <c r="AG82">
        <f>AO35*AI35+AG35*AG33*AO33+AH35*AH34*AO34+AJ35*AJ36*AO36+AK35*AK37*AO37</f>
        <v>6.956521739130435E-3</v>
      </c>
    </row>
    <row r="83" spans="2:37" ht="14.1" customHeight="1" x14ac:dyDescent="0.25">
      <c r="B83" t="s">
        <v>21</v>
      </c>
      <c r="D83">
        <f>L36*G36+D36*D33*L33+E36*E34*L34+F36*F35*L35+H36*H37*L37</f>
        <v>1.9607843137254902E-3</v>
      </c>
      <c r="F83" s="1" t="s">
        <v>8</v>
      </c>
      <c r="G83" s="1" t="s">
        <v>32</v>
      </c>
      <c r="H83" s="1" t="s">
        <v>33</v>
      </c>
      <c r="J83" s="6" t="s">
        <v>38</v>
      </c>
      <c r="P83">
        <f>X36*S36+P36*P33*X33+Q36*Q34*X34+R36*R35*X35+T36*T37*X37</f>
        <v>3.5714285714285713E-3</v>
      </c>
      <c r="T83" s="6" t="s">
        <v>8</v>
      </c>
      <c r="AG83">
        <f>AO36*AJ36+AG36*AG33*AO33+AH36*AH34*AO34+AI36*AI35*AO35+AK36*AK37*AO37</f>
        <v>4.3478260869565218E-3</v>
      </c>
      <c r="AK83" s="6" t="s">
        <v>8</v>
      </c>
    </row>
    <row r="84" spans="2:37" ht="14.1" customHeight="1" x14ac:dyDescent="0.25">
      <c r="B84" t="s">
        <v>22</v>
      </c>
      <c r="D84">
        <f>L37*H37+D37*D33*L33+E37*E34*L34+F37*F35*L35+G37*G36*L36</f>
        <v>1.9607843137254902E-3</v>
      </c>
      <c r="F84" s="1" t="s">
        <v>39</v>
      </c>
      <c r="G84" s="1" t="s">
        <v>41</v>
      </c>
      <c r="J84" s="6" t="s">
        <v>19</v>
      </c>
      <c r="P84">
        <f>X37*T37+P37*P33*X33+Q37*Q34*X34+R37*R35*X35+S37*S36*X36</f>
        <v>3.5714285714285713E-3</v>
      </c>
      <c r="T84" s="6" t="s">
        <v>19</v>
      </c>
      <c r="AG84">
        <f>AO37*AK37+AG37*AG33*AO33+AH37*AH34*AO34+AI37*AI35*AO35+AJ37*AJ36*AO36</f>
        <v>4.3478260869565218E-3</v>
      </c>
      <c r="AK84" s="6" t="s">
        <v>19</v>
      </c>
    </row>
    <row r="85" spans="2:37" ht="14.1" customHeight="1" x14ac:dyDescent="0.25">
      <c r="B85" t="s">
        <v>6</v>
      </c>
      <c r="F85" s="1" t="s">
        <v>40</v>
      </c>
      <c r="G85" s="1" t="s">
        <v>40</v>
      </c>
      <c r="J85" s="6" t="s">
        <v>20</v>
      </c>
      <c r="R85" s="1" t="s">
        <v>8</v>
      </c>
      <c r="T85" s="6" t="s">
        <v>20</v>
      </c>
      <c r="AI85" s="1" t="s">
        <v>8</v>
      </c>
      <c r="AK85" s="6" t="s">
        <v>20</v>
      </c>
    </row>
    <row r="86" spans="2:37" ht="14.1" customHeight="1" x14ac:dyDescent="0.25">
      <c r="B86" t="s">
        <v>0</v>
      </c>
      <c r="C86">
        <f>K39*D39+E39*E40*K40+F39*F41*K41+G39*G42*K42+H39*H43*K43</f>
        <v>1.9607843137254906E-3</v>
      </c>
      <c r="D86">
        <f>L39*D39+E39*E40*L40+F39*F41*L41+G39*G42*L42+H39*H43*L43</f>
        <v>1.9607843137254906E-3</v>
      </c>
      <c r="F86" s="1">
        <f>1-C86/D80</f>
        <v>0</v>
      </c>
      <c r="G86" s="17" t="str">
        <f>IF(ABS(R86)=0,"  ",F86-R86*(U15/I15)/((O6/C6)/(O15/C15)))</f>
        <v xml:space="preserve">  </v>
      </c>
      <c r="H86" s="1" t="str">
        <f>IF(ABS(AI86)=0,"  ",F86-AI86*(AL15/I15)/((AF6/C6)/(AF15/C15)))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0</v>
      </c>
      <c r="O86">
        <f>W39*P39+Q39*Q40*W40+R39*R41*W41+S39*S42*W42+T39*T43*W43</f>
        <v>3.5714285714285713E-3</v>
      </c>
      <c r="P86">
        <f>X39*P39+Q39*Q40*X40+R39*R41*X41+S39*S42*X42+T39*T43*X43</f>
        <v>3.5714285714285713E-3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0</v>
      </c>
      <c r="AF86">
        <f>AN39*AG39+AH39*AH40*AN40+AI39*AI41*AN41+AJ39*AJ42*AN42+AK39*AK43*AN43</f>
        <v>4.3478260869565218E-3</v>
      </c>
      <c r="AG86">
        <f>AO39*AG39+AH39*AH40*AO40+AI39*AI41*AO41+AJ39*AJ42*AO42+AK39*AK43*AO43</f>
        <v>4.3478260869565218E-3</v>
      </c>
      <c r="AI86" s="1">
        <f>1-AF86/AG80</f>
        <v>0</v>
      </c>
      <c r="AK86" s="6">
        <f>(((AF6+(AH6/AL7)*AF7+(AI6/AL8)*AF8+(AJ6/AL9)*AF9+(AK6/AL10)*AF10)/AL6)-((AF15+(AH15/AL16)*AF16+(AI15/AL17)*AF17+(AJ15/AL18)*AF18+(AK15/AL19)*AF19)/AL15))/((AF6+(AH6/AL7)*AF7+(AI6/AL8)*AF8+(AJ6/AL9)*AF9+(AK6/AL10)*AF10)/AL6)</f>
        <v>0</v>
      </c>
    </row>
    <row r="87" spans="2:37" ht="14.1" customHeight="1" x14ac:dyDescent="0.25">
      <c r="B87" t="s">
        <v>2</v>
      </c>
      <c r="C87">
        <f>K40*E40+D40*D39*K39+F40*F41*K41+G40*G42*K42+H40*H43*K43</f>
        <v>3.7450980392156868E-3</v>
      </c>
      <c r="D87">
        <f>L40*E40+D40*D39*L39+F40*F41*L41+G40*G42*L42+H40*H43*L43</f>
        <v>3.7450980392156868E-3</v>
      </c>
      <c r="F87" s="1">
        <f>1-C87/D81</f>
        <v>-5.2631578947368585E-3</v>
      </c>
      <c r="G87" s="17" t="str">
        <f>IF(ABS(R87)=0,"  ",F87-R87*(U16/I16)*((O7/C7)/(O16/C16)))</f>
        <v xml:space="preserve">  </v>
      </c>
      <c r="H87" s="1" t="str">
        <f>IF(ABS(AI87)=0,"  ",F87-AI87*(AL16/I16)*((AF7/C7)/(AF16/C16)))</f>
        <v xml:space="preserve">  </v>
      </c>
      <c r="J87" s="6">
        <f>(((C7+(D7/I6)*C6+(F7/I8)*C8+(G7/I9)*C9+(H7/I10)*C10)/I7)-((C16+(D16/I15)*C15+(F16/I17)*C17+(G16/I18)*C18+(H16/I19)*C19)/I16))/((C7+(D7/I6)*C6+(F7/I8)*C8+(G7/I9)*C9+(H7/I10)*C10)/I7)</f>
        <v>-5.2631578947368472E-3</v>
      </c>
      <c r="K87">
        <f>(C7/I7-C16/I16)/(C7/I7)</f>
        <v>-5.2631578947368472E-3</v>
      </c>
      <c r="O87">
        <f>W40*Q40+P40*P39*W39+R40*R41*W41+S40*S42*W42+T40*T43*W43</f>
        <v>7.1428571428571426E-3</v>
      </c>
      <c r="P87">
        <f>X40*Q40+P40*P39*X39+R40*R41*X41+S40*S42*X42+T40*T43*X43</f>
        <v>7.1428571428571426E-3</v>
      </c>
      <c r="R87" s="1">
        <f>1-O87/P81</f>
        <v>0</v>
      </c>
      <c r="T87" s="6">
        <f>(((O7+(P7/U6)*O6+(R7/U8)*O8+(S7/U9)*O9+(T7/U10)*O10)/U7)-((O16+(P16/U15)*O15+(R16/U17)*O17+(S16/U18)*O18+(T16/U19)*O19)/U16))/((O7+(P7/U6)*O6+(R7/U8)*O8+(S7/U9)*O9+(T7/U10)*O10)/U7)</f>
        <v>0</v>
      </c>
      <c r="AF87">
        <f>AN40*AH40+AG40*AG39*AN39+AI40*AI41*AN41+AJ40*AJ42*AN42+AK40*AK43*AN43</f>
        <v>7.8260869565217397E-3</v>
      </c>
      <c r="AG87">
        <f>AO40*AH40+AG40*AG39*AO39+AI40*AI41*AO41+AJ40*AJ42*AO42+AK40*AK43*AO43</f>
        <v>7.8260869565217397E-3</v>
      </c>
      <c r="AI87" s="1">
        <f>1-AF87/AG81</f>
        <v>0</v>
      </c>
      <c r="AK87" s="6">
        <f>(((AF7+(AG7/AL6)*AF6+(AI7/AL8)*AF8+(AJ7/AL9)*AF9+(AK7/AL10)*AF10)/AL7)-((AF16+(AG16/AL15)*AF15+(AI16/AL17)*AF17+(AJ16/AL18)*AF18+(AK16/AL19)*AF19)/AL16))/((AF7+(AG7/AL6)*AF6+(AI7/AL8)*AF8+(AJ7/AL9)*AF9+(AK7/AL10)*AF10)/AL7)</f>
        <v>0</v>
      </c>
    </row>
    <row r="88" spans="2:37" ht="14.1" customHeight="1" x14ac:dyDescent="0.25">
      <c r="B88" t="s">
        <v>3</v>
      </c>
      <c r="C88">
        <f>K41*F41+D41*D39*K39+E41*E40*K40+G41*G42*K42+H41*H43*K43</f>
        <v>3.8562091503267972E-3</v>
      </c>
      <c r="D88">
        <f>L41*F41+D41*D39*L39+E41*E40*L40+G41*G42*L42+H41*H43*L43</f>
        <v>3.8562091503267972E-3</v>
      </c>
      <c r="F88" s="1">
        <f>1-C88/D82</f>
        <v>1.6666666666666718E-2</v>
      </c>
      <c r="G88" s="17" t="str">
        <f t="shared" ref="G88:G90" si="24">IF(ABS(R88)=0,"  ",F88-R88*(U17/I17)*((O8/C8)/(O17/C17)))</f>
        <v xml:space="preserve">  </v>
      </c>
      <c r="H88" s="1" t="str">
        <f t="shared" ref="H88:H90" si="25">IF(ABS(AI88)=0,"  ",F88-AI88*(AL17/I17)*((AF8/C8)/(AF17/C17)))</f>
        <v xml:space="preserve">  </v>
      </c>
      <c r="J88" s="6">
        <f>(((C8+(D8/I6)*C6+(E8/I7)*C7+(G8/I9)*C9+(H8/I10)*C10)/I8)-((C17+(D17/I15)*C15+(E17/I16)*C16+(G17/I18)*C18+(H17/I19)*C19)/I17))/((C8+(D8/I6)*C6+(E8/I7)*C7+(G8/I9)*C9+(H8/I10)*C10)/I8)</f>
        <v>1.6666666666666718E-2</v>
      </c>
      <c r="K88">
        <f>(C8/I8-C17/I17)/(C8/I8)</f>
        <v>1.6666666666666718E-2</v>
      </c>
      <c r="O88">
        <f>W41*R41+P41*P39*W39+Q41*Q40*W40+S41*S42*W42+T41*T43*W43</f>
        <v>8.5714285714285719E-3</v>
      </c>
      <c r="P88">
        <f>X41*R41+P41*P39*X39+Q41*Q40*X40+S41*S42*X42+T41*T43*X43</f>
        <v>8.5714285714285719E-3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F88">
        <f>AN41*AI41+AG41*AG39*AN39+AH41*AH40*AN40+AJ41*AJ42*AN42+AK41*AK43*AN43</f>
        <v>6.9565217391304333E-3</v>
      </c>
      <c r="AG88">
        <f>AO41*AI41+AG41*AG39*AO39+AH41*AH40*AO40+AJ41*AJ42*AO42+AK41*AK43*AO43</f>
        <v>6.9565217391304333E-3</v>
      </c>
      <c r="AI88" s="1">
        <f>1-AF88/AG82</f>
        <v>0</v>
      </c>
      <c r="AK88" s="13">
        <f>(((AF8+(AG8/AL6)*AF6+(AH8/AL7)*AF7+(AJ8/AL9)*AF9+(AK8/AL10)*AF10)/AL8)-((AF17+(AG17/AL15)*AF15+(AH17/AL16)*AF16+(AJ17/AL18)*AF18+(AK17/AL19)*AF19)/AL17))/((AF8+(AG8/AL6)*AF6+(AH8/AL7)*AF7+(AJ8/AL9)*AF9+(AK8/AL10)*AF10)/AL8)</f>
        <v>1.3877787807814457E-16</v>
      </c>
    </row>
    <row r="89" spans="2:37" ht="14.1" customHeight="1" x14ac:dyDescent="0.25">
      <c r="B89" t="s">
        <v>21</v>
      </c>
      <c r="C89">
        <f>K42*G42+D42*D39*K39+E42*E40*K40+F42*F41*K41+H42*H43*K43</f>
        <v>1.9607843137254902E-3</v>
      </c>
      <c r="D89">
        <f>L42*G42+D42*D39*L39+E42*E40*L40+F42*F41*L41+H42*H43*L43</f>
        <v>1.9607843137254902E-3</v>
      </c>
      <c r="F89" s="1">
        <f>1-C89/D83</f>
        <v>0</v>
      </c>
      <c r="G89" s="17" t="str">
        <f t="shared" si="24"/>
        <v xml:space="preserve">  </v>
      </c>
      <c r="H89" s="1" t="str">
        <f t="shared" si="25"/>
        <v xml:space="preserve">  </v>
      </c>
      <c r="J89" s="6">
        <f>(((C9+(D9/I6)*C6+(E9/I7)*C7+(F9/I8)*C8+(H9/I10)*C10)/I9)-((C18+(D18/I15)*C15+(E18/I16)*C16+(F18/I17)*C17+(H18/I19)*C19)/I18))/((C9+(D9/I6)*C6+(E9/I7)*C7+(F9/I8)*C8+(H9/I10)*C10)/I9)</f>
        <v>0</v>
      </c>
      <c r="O89">
        <f>W42*S42+P42*P39*W39+Q42*Q40*W40+R42*R41*W41+T42*T43*W43</f>
        <v>3.5714285714285713E-3</v>
      </c>
      <c r="P89">
        <f>X42*S42+P42*P39*X39+Q42*Q40*X40+R42*R41*X41+T42*T43*X43</f>
        <v>3.5714285714285713E-3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F89">
        <f>AN42*AJ42+AG42*AG39*AN39+AH42*AH40*AN40+AI42*AI41*AN41+AK42*AK43*AN43</f>
        <v>4.3478260869565218E-3</v>
      </c>
      <c r="AG89">
        <f>AO42*AJ42+AG42*AG39*AO39+AH42*AH40*AO40+AI42*AI41*AO41+AK42*AK43*AO43</f>
        <v>4.3478260869565218E-3</v>
      </c>
      <c r="AI89" s="1">
        <f>1-AF89/AG83</f>
        <v>0</v>
      </c>
      <c r="AK89" s="6">
        <f>(((AF9+(AG9/AL6)*AF6+(AH9/AL7)*AF7+(AI9/AL8)*AF8+(AK9/AL10)*AF10)/AL9)-((AF18+(AG18/AL15)*AF15+(AH18/AL16)*AF16+(AI18/AL17)*AF17+(AK18/AL19)*AF19)/AL18))/((AF9+(AG9/AL6)*AF6+(AH9/AL7)*AF7+(AI9/AL8)*AF8+(AK9/AL10)*AF10)/AL9)</f>
        <v>0</v>
      </c>
    </row>
    <row r="90" spans="2:37" ht="14.1" customHeight="1" x14ac:dyDescent="0.25">
      <c r="B90" t="s">
        <v>22</v>
      </c>
      <c r="C90">
        <f>K43*H43+D43*D39*K39+E43*E40*K40+F43*F41*K41+G43*G42*K42</f>
        <v>1.9607843137254906E-3</v>
      </c>
      <c r="D90">
        <f>L43*H43+D43*D39*L39+E43*E40*L40+F43*F41*L41+G43*G42*L42</f>
        <v>1.9607843137254906E-3</v>
      </c>
      <c r="F90" s="1">
        <f>1-C90/D84</f>
        <v>0</v>
      </c>
      <c r="G90" s="17" t="str">
        <f t="shared" si="24"/>
        <v xml:space="preserve">  </v>
      </c>
      <c r="H90" s="1" t="str">
        <f t="shared" si="25"/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0</v>
      </c>
      <c r="O90">
        <f>W43*T43+P43*P39*W39+Q43*Q40*W40+R43*R41*W41+S43*S42*W42</f>
        <v>3.5714285714285713E-3</v>
      </c>
      <c r="P90">
        <f>X43*T43+P43*P39*X39+Q43*Q40*X40+R43*R41*X41+S43*S42*X42</f>
        <v>3.5714285714285713E-3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F90">
        <f>AN43*AK43+AG43*AG39*AN39+AH43*AH40*AN40+AI43*AI41*AN41+AJ43*AJ42*AN42</f>
        <v>4.3478260869565218E-3</v>
      </c>
      <c r="AG90">
        <f>AO43*AK43+AG43*AG39*AO39+AH43*AH40*AO40+AI43*AI41*AO41+AJ43*AJ42*AO42</f>
        <v>4.3478260869565218E-3</v>
      </c>
      <c r="AI90" s="1">
        <f>1-AF90/AG84</f>
        <v>0</v>
      </c>
      <c r="AK90" s="6">
        <f>(((AF10+(AG10/AL6)*AF6+(AH10/AL7)*AF7+(AI10/AL8)*AF8+(AJ10/AL9)*AF9)/AL10)-((AF19+(AG19/AL15)*AF15+(AH19/AL16)*AF16+(AI19/AL17)*AF17+(AJ19/AL18)*AF18)/AL19))/((AF10+(AG10/AL6)*AF6+(AH10/AL7)*AF7+(AI10/AL8)*AF8+(AJ10/AL9)*AF9)/AL10)</f>
        <v>0</v>
      </c>
    </row>
    <row r="91" spans="2:37" ht="14.1" customHeight="1" x14ac:dyDescent="0.25">
      <c r="B91" t="s">
        <v>23</v>
      </c>
      <c r="F91" s="1"/>
      <c r="G91" s="1"/>
      <c r="H91" s="1"/>
      <c r="J91" s="6"/>
      <c r="R91" s="1"/>
      <c r="T91" s="6"/>
      <c r="AI91" s="1"/>
      <c r="AK91" s="6"/>
    </row>
    <row r="92" spans="2:37" ht="14.1" customHeight="1" x14ac:dyDescent="0.25">
      <c r="B92" t="s">
        <v>0</v>
      </c>
      <c r="C92">
        <f>K45*D45+E45*E46*K46+F45*F47*K47+G45*G48*K48+H45*H49*K49</f>
        <v>1.9607843137254902E-3</v>
      </c>
      <c r="F92" s="11">
        <f>1-C92/D86</f>
        <v>0</v>
      </c>
      <c r="G92" s="17" t="str">
        <f>IF(ABS(R92)=0,"  ",F92-R92*(U24/I24)*((O15/C15)/(O24/C24)))</f>
        <v xml:space="preserve">  </v>
      </c>
      <c r="H92" s="18" t="str">
        <f>IF(ABS(AI92)=0,"  ",F92-AI92*(AL24/I24)*((AF15/C15)/(AF24/C24)))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0</v>
      </c>
      <c r="O92">
        <f>W45*P45+Q45*Q46*W46+R45*R47*W47+S45*S48*W48+T45*T49*W49</f>
        <v>3.5714285714285713E-3</v>
      </c>
      <c r="R92" s="1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F92">
        <f>AN45*AG45+AH45*AH46*AN46+AI45*AI47*AN47+AJ45*AJ48*AN48+AK45*AK49*AN49</f>
        <v>4.3478260869565218E-3</v>
      </c>
      <c r="AI92" s="11">
        <f>1-AF92/AG86</f>
        <v>0</v>
      </c>
      <c r="AK92" s="6">
        <f>(((AF15+(AH15/AL16)*AF16+(AI15/AL17)*AF17+(AJ15/AL18)*AF18+(AK15/AL19)*AF19)/AL15)-((AF24+(AH24/AL25)*AF25+(AI24/AL26)*AF26+(AJ24/AL27)*AF27+(AK24/AL28)*AF28)/AL24))/((AF15+(AH15/AL16)*AF16+(AI15/AL17)*AF17+(AJ15/AL18)*AF18+(AK15/AL19)*AF19)/AL15)</f>
        <v>0</v>
      </c>
    </row>
    <row r="93" spans="2:37" ht="14.1" customHeight="1" x14ac:dyDescent="0.25">
      <c r="B93" t="s">
        <v>2</v>
      </c>
      <c r="C93">
        <f>K46*E46+D46*D45*K45+F46*F47*K47+G46*G48*K48+H46*H49*K49</f>
        <v>3.7647058823529408E-3</v>
      </c>
      <c r="F93" s="1">
        <f>1-C93/D87</f>
        <v>-5.2356020942405657E-3</v>
      </c>
      <c r="G93" s="17" t="str">
        <f t="shared" ref="G93:G96" si="26">IF(ABS(R93)=0,"  ",F93-R93*(U25/I25)*((O16/C16)/(O25/C25)))</f>
        <v xml:space="preserve">  </v>
      </c>
      <c r="H93" s="18" t="str">
        <f t="shared" ref="H93:H96" si="27">IF(ABS(AI93)=0,"  ",F93-AI93*(AL25/I25)*((AF16/C16)/(AF25/C25)))</f>
        <v xml:space="preserve">  </v>
      </c>
      <c r="J93" s="6">
        <f>(((C16+(D16/I15)*C15+(F16/I17)*C17+(G16/I18)*C18+(H16/I19)*C19)/I16)-((C25+(D25/I24)*C24+(F25/I26)*C26+(G25/I27)*C27+(H25/I28)*C28)/I25))/((C16+(D16/I15)*C15+(F16/I17)*C17+(G16/I18)*C18+(H16/I19)*C19)/I16)</f>
        <v>-5.2356020942408424E-3</v>
      </c>
      <c r="O93">
        <f>W46*Q46+P46*P45*W45+R46*R47*W47+S46*S48*W48+T46*T49*W49</f>
        <v>7.1428571428571426E-3</v>
      </c>
      <c r="R93" s="1">
        <f>1-O93/P87</f>
        <v>0</v>
      </c>
      <c r="T93" s="6">
        <f>(((O16+(P16/U15)*O15+(R16/U17)*O17+(S16/U18)*O18+(T16/U19)*O19)/U16)-((O25+(P25/U24)*O24+(R25/U26)*O26+(S25/U27)*O27+(T25/U28)*O28)/U25))/((O16+(P16/U15)*O15+(R16/U17)*O17+(S16/U18)*O18+(T16/U19)*O19)/U16)</f>
        <v>0</v>
      </c>
      <c r="AF93">
        <f>AN46*AH46+AG46*AG45*AN45+AI46*AI47*AN47+AJ46*AJ48*AN48+AK46*AK49*AN49</f>
        <v>7.826086956521738E-3</v>
      </c>
      <c r="AI93" s="1">
        <f>1-AF93/AG87</f>
        <v>0</v>
      </c>
      <c r="AK93" s="6">
        <f>(((AF16+(AG16/AL15)*AF15+(AI16/AL17)*AF17+(AJ16/AL18)*AF18+(AK16/AL19)*AF19)/AL16)-((AF25+(AG25/AL24)*AF24+(AI25/AL26)*AF26+(AJ25/AL27)*AF27+(AK25/AL28)*AF28)/AL25))/((AF16+(AG16/AL15)*AF15+(AI16/AL17)*AF17+(AJ16/AL18)*AF18+(AK16/AL19)*AF19)/AL16)</f>
        <v>0</v>
      </c>
    </row>
    <row r="94" spans="2:37" ht="14.1" customHeight="1" x14ac:dyDescent="0.25">
      <c r="B94" t="s">
        <v>3</v>
      </c>
      <c r="C94">
        <f>K47*F47+D47*D45*K45+E47*E46*K46+G47*G48*K48+H47*H49*K49</f>
        <v>3.7256507844743133E-3</v>
      </c>
      <c r="F94" s="1">
        <f>1-C94/D88</f>
        <v>3.3856660975305153E-2</v>
      </c>
      <c r="G94" s="17" t="str">
        <f t="shared" si="26"/>
        <v xml:space="preserve">  </v>
      </c>
      <c r="H94" s="18">
        <f t="shared" si="27"/>
        <v>1.8156831716154044E-2</v>
      </c>
      <c r="J94" s="6">
        <f>(((C17+(D17/I15)*C15+(E17/I16)*C16+(G17/I19)*C18+(H17/I19)*C19)/I17)-((C26+(D26/I24)*C24+(E26/I25)*C25+(G26/I27)*C27+(H26/I28)*C28)/I26))/((C17+(D17/I15)*C15+(E17/I16)*C16+(G17/I18)*C18+(H17/I18)*C19)/I17)</f>
        <v>3.3856660975305132E-2</v>
      </c>
      <c r="O94">
        <f>W47*R47+P47*P45*W45+Q47*Q46*W46+S47*S48*W48+T47*T49*W49</f>
        <v>8.5714285714285701E-3</v>
      </c>
      <c r="R94" s="1">
        <f t="shared" ref="R94" si="28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0</v>
      </c>
      <c r="AF94">
        <f>AN47*AI47+AG47*AG45*AN45+AH47*AH46*AN46+AJ47*AJ48*AN48+AK47*AK49*AN49</f>
        <v>6.7539046010975101E-3</v>
      </c>
      <c r="AI94" s="1">
        <f>1-AF94/AG88</f>
        <v>2.9126213592232664E-2</v>
      </c>
      <c r="AK94" s="13">
        <f>(((AF17+(AG17/AL15)*AF15+(AH17/AL16)*AF16+(AJ17/AL19)*AF18+(AK17/AL19)*AF19)/AL17)-((AF26+(AG26/AL24)*AF24+(AH26/AL25)*AF25+(AJ26/AL27)*AF27+(AK26/AL28)*AF28)/AL26))/((AF17+(AG17/AL15)*AF15+(AH17/AL16)*AF16+(AJ17/AL18)*AF18+(AK17/AL18)*AF19)/AL17)</f>
        <v>2.9126213592233084E-2</v>
      </c>
    </row>
    <row r="95" spans="2:37" ht="14.1" customHeight="1" x14ac:dyDescent="0.25">
      <c r="B95" t="s">
        <v>21</v>
      </c>
      <c r="C95">
        <f>K48*G48+D48*D45*K45+E48*E46*K46+F48*F47*K47+H48*H49*K49</f>
        <v>1.9607843137254902E-3</v>
      </c>
      <c r="F95" s="1">
        <f>1-C95/D89</f>
        <v>0</v>
      </c>
      <c r="G95" s="17" t="str">
        <f t="shared" si="26"/>
        <v xml:space="preserve">  </v>
      </c>
      <c r="H95" s="18" t="str">
        <f t="shared" si="27"/>
        <v xml:space="preserve">  </v>
      </c>
      <c r="J95" s="6">
        <f>(((C18+(D18/I15)*C15+(E18/I16)*C16+(F18/I17)*C17+(H18/I19)*C19)/I18)-((C27+(D27/I24)*C24+(E27/I25)*C25+(F27/I26)*C26+(H27/I28)*C28)/I27))/((C18+(D18/I15)*C15+(E18/I16)*C16+(F18/I17)*C17+(H18/I19)*C19)/I18)</f>
        <v>0</v>
      </c>
      <c r="O95">
        <f>W48*S48+P48*P45*W45+Q48*Q46*W46+R48*R47*W47+T48*T49*W49</f>
        <v>3.5714285714285713E-3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0</v>
      </c>
      <c r="AF95">
        <f>AN48*AJ48+AG48*AG45*AN45+AH48*AH46*AN46+AI48*AI47*AN47+AK48*AK49*AN49</f>
        <v>4.3478260869565218E-3</v>
      </c>
      <c r="AI95" s="1">
        <f>1-AF95/AG89</f>
        <v>0</v>
      </c>
      <c r="AK95" s="6">
        <f>(((AF18+(AG18/AL15)*AF15+(AH18/AL16)*AF16+(AI18/AL17)*AF17+(AK18/AL19)*AF19)/AL18)-((AF27+(AG27/AL24)*AF24+(AH27/AL25)*AF25+(AI27/AL26)*AF26+(AK27/AL28)*AF28)/AL27))/((AF18+(AG18/AL15)*AF15+(AH18/AL16)*AF16+(AI18/AL17)*AF17+(AK18/AL19)*AF19)/AL18)</f>
        <v>0</v>
      </c>
    </row>
    <row r="96" spans="2:37" ht="14.1" customHeight="1" x14ac:dyDescent="0.25">
      <c r="B96" t="s">
        <v>22</v>
      </c>
      <c r="C96">
        <f>K49*H49+D49*D45*K45+E49*E46*K46+F49*F47*K47+G49*G48*K48</f>
        <v>1.9607843137254902E-3</v>
      </c>
      <c r="F96" s="1">
        <f t="shared" ref="F96" si="29">1-C96/D90</f>
        <v>0</v>
      </c>
      <c r="G96" s="17" t="str">
        <f t="shared" si="26"/>
        <v xml:space="preserve">  </v>
      </c>
      <c r="H96" s="18" t="str">
        <f t="shared" si="27"/>
        <v xml:space="preserve">  </v>
      </c>
      <c r="J96" s="6">
        <f>(((C19+(D19/I15)*C15+(E19/I16)*C16+(F19/I17)*C17+(G19/I18)*C18)/I19)-((C28+(D28/I24)*C24+(E28/I25)*C25+(F28/I26)*C26+(G28/I27)*C27)/I28))/((C19+(D19/I15)*C15+(E19/I16)*C16+(F19/I17)*C17+(G19/I18)*C18)/I19)</f>
        <v>0</v>
      </c>
      <c r="O96">
        <f>W49*T49+P49*P45*W45+Q49*Q46*W46+R49*R47*W47+S49*S48*W48</f>
        <v>3.5714285714285713E-3</v>
      </c>
      <c r="R96" s="1">
        <f t="shared" ref="R96" si="30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0</v>
      </c>
      <c r="AF96">
        <f>AN49*AK49+AG49*AG45*AN45+AH49*AH46*AN46+AI49*AI47*AN47+AJ49*AJ48*AN48</f>
        <v>4.3478260869565218E-3</v>
      </c>
      <c r="AI96" s="1">
        <f t="shared" ref="AI96" si="31">1-AF96/AG90</f>
        <v>0</v>
      </c>
      <c r="AK96" s="6">
        <f>(((AF19+(AG19/AL15)*AF15+(AH19/AL16)*AF16+(AI19/AL17)*AF17+(AJ19/AL18)*AF18)/AL19)-((AF28+(AG28/AL24)*AF24+(AH28/AL25)*AF25+(AI28/AL26)*AF26+(AJ28/AL27)*AF27)/AL28))/((AF19+(AG19/AL15)*AF15+(AH19/AL16)*AF16+(AI19/AL17)*AF17+(AJ19/AL18)*AF18)/AL19)</f>
        <v>0</v>
      </c>
    </row>
    <row r="98" spans="6:39" ht="14.1" customHeight="1" x14ac:dyDescent="0.25">
      <c r="F98" s="6" t="s">
        <v>53</v>
      </c>
      <c r="J98" s="1" t="s">
        <v>27</v>
      </c>
      <c r="K98" s="1"/>
      <c r="L98" s="1"/>
      <c r="T98" s="1" t="s">
        <v>27</v>
      </c>
      <c r="U98" s="1"/>
      <c r="V98" s="1"/>
      <c r="AK98" s="1" t="s">
        <v>27</v>
      </c>
      <c r="AL98" s="1"/>
      <c r="AM98" s="1"/>
    </row>
    <row r="99" spans="6:39" ht="14.1" customHeight="1" x14ac:dyDescent="0.25">
      <c r="F99" s="6" t="s">
        <v>54</v>
      </c>
      <c r="J99" s="1" t="s">
        <v>26</v>
      </c>
      <c r="K99" s="1"/>
      <c r="L99" s="1"/>
      <c r="T99" s="1" t="s">
        <v>26</v>
      </c>
      <c r="U99" s="1"/>
      <c r="V99" s="1"/>
      <c r="AK99" s="1" t="s">
        <v>26</v>
      </c>
      <c r="AL99" s="1"/>
      <c r="AM99" s="1"/>
    </row>
    <row r="100" spans="6:39" ht="14.1" customHeight="1" x14ac:dyDescent="0.25">
      <c r="F100" s="6">
        <v>-5.2631578947368585E-3</v>
      </c>
      <c r="J100" s="1">
        <v>1</v>
      </c>
      <c r="K100" s="1">
        <v>2</v>
      </c>
      <c r="L100" s="1">
        <v>3</v>
      </c>
      <c r="T100" s="1">
        <v>1</v>
      </c>
      <c r="U100" s="1">
        <v>2</v>
      </c>
      <c r="V100" s="1">
        <v>3</v>
      </c>
      <c r="AK100" s="1">
        <v>1</v>
      </c>
      <c r="AL100" s="1">
        <v>2</v>
      </c>
      <c r="AM100" s="1">
        <v>3</v>
      </c>
    </row>
    <row r="101" spans="6:39" ht="14.1" customHeight="1" x14ac:dyDescent="0.25">
      <c r="F101" s="6">
        <v>1.6666666666666718E-2</v>
      </c>
      <c r="J101" s="1">
        <v>100</v>
      </c>
      <c r="K101" s="1">
        <f>J101-J86*J101</f>
        <v>100</v>
      </c>
      <c r="L101" s="1">
        <f>K101-J92*K101</f>
        <v>100</v>
      </c>
      <c r="T101" s="1">
        <v>100</v>
      </c>
      <c r="U101" s="1">
        <f>T101-T86*T101</f>
        <v>100</v>
      </c>
      <c r="V101" s="1">
        <f>U101-T92*U101</f>
        <v>100</v>
      </c>
      <c r="AK101" s="1">
        <v>100</v>
      </c>
      <c r="AL101" s="1">
        <f>AK101-AK86*AK101</f>
        <v>100</v>
      </c>
      <c r="AM101" s="1">
        <f>AL101-AK92*AL101</f>
        <v>100</v>
      </c>
    </row>
    <row r="102" spans="6:39" ht="14.1" customHeight="1" x14ac:dyDescent="0.25">
      <c r="F102" s="6">
        <v>0</v>
      </c>
      <c r="J102" s="1">
        <v>100</v>
      </c>
      <c r="K102" s="1">
        <f>J102-J87*J102</f>
        <v>100.52631578947368</v>
      </c>
      <c r="L102" s="1">
        <f>K102-J93*K102</f>
        <v>101.05263157894737</v>
      </c>
      <c r="T102" s="1">
        <v>100</v>
      </c>
      <c r="U102" s="1">
        <f>T102-T87*T102</f>
        <v>100</v>
      </c>
      <c r="V102" s="1">
        <f>U102-T93*U102</f>
        <v>100</v>
      </c>
      <c r="AK102" s="1">
        <v>100</v>
      </c>
      <c r="AL102" s="1">
        <f>AK102-AK87*AK102</f>
        <v>100</v>
      </c>
      <c r="AM102" s="1">
        <f>AL102-AK93*AL102</f>
        <v>100</v>
      </c>
    </row>
    <row r="103" spans="6:39" ht="14.1" customHeight="1" x14ac:dyDescent="0.25">
      <c r="F103" s="6">
        <v>0</v>
      </c>
      <c r="J103" s="1">
        <v>100</v>
      </c>
      <c r="K103" s="1">
        <f>J103-J88*J103</f>
        <v>98.333333333333329</v>
      </c>
      <c r="L103" s="1">
        <f>K103-J94*K103</f>
        <v>95.004095004094992</v>
      </c>
      <c r="T103" s="1">
        <v>100</v>
      </c>
      <c r="U103" s="1">
        <f>T103-T88*T103</f>
        <v>100</v>
      </c>
      <c r="V103" s="1">
        <f>U103-T94*U103</f>
        <v>100</v>
      </c>
      <c r="AK103" s="1">
        <v>100</v>
      </c>
      <c r="AL103" s="1">
        <f>AK103-AK88*AK103</f>
        <v>99.999999999999986</v>
      </c>
      <c r="AM103" s="1">
        <f>AL103-AK94*AL103</f>
        <v>97.087378640776677</v>
      </c>
    </row>
    <row r="104" spans="6:39" ht="14.1" customHeight="1" x14ac:dyDescent="0.25">
      <c r="F104" s="6"/>
      <c r="J104" s="1">
        <v>100</v>
      </c>
      <c r="K104" s="1">
        <f>J104-J89*J104</f>
        <v>100</v>
      </c>
      <c r="L104" s="1">
        <f>K104-J95*K104</f>
        <v>100</v>
      </c>
      <c r="T104" s="1">
        <v>100</v>
      </c>
      <c r="U104" s="1">
        <f>T104-T89*T104</f>
        <v>100</v>
      </c>
      <c r="V104" s="1">
        <f>U104-T95*U104</f>
        <v>100</v>
      </c>
      <c r="AK104" s="1">
        <v>100</v>
      </c>
      <c r="AL104" s="1">
        <f>AK104-AK89*AK104</f>
        <v>100</v>
      </c>
      <c r="AM104" s="1">
        <f>AL104-AK95*AL104</f>
        <v>100</v>
      </c>
    </row>
    <row r="105" spans="6:39" ht="14.1" customHeight="1" x14ac:dyDescent="0.25">
      <c r="F105" s="6">
        <v>0</v>
      </c>
      <c r="J105" s="1">
        <v>100</v>
      </c>
      <c r="K105" s="1">
        <f>J105-J90*J105</f>
        <v>100</v>
      </c>
      <c r="L105" s="1">
        <f>K105-J96*K105</f>
        <v>100</v>
      </c>
      <c r="T105" s="1">
        <v>100</v>
      </c>
      <c r="U105" s="1">
        <f>T105-T90*T105</f>
        <v>100</v>
      </c>
      <c r="V105" s="1">
        <f>U105-T96*U105</f>
        <v>100</v>
      </c>
      <c r="AK105" s="1">
        <v>100</v>
      </c>
      <c r="AL105" s="1">
        <f>AK105-AK90*AK105</f>
        <v>100</v>
      </c>
      <c r="AM105" s="1">
        <f>AL105-AK96*AL105</f>
        <v>100</v>
      </c>
    </row>
    <row r="106" spans="6:39" ht="14.1" customHeight="1" x14ac:dyDescent="0.25">
      <c r="F106" s="6">
        <v>-5.2356020942407877E-3</v>
      </c>
    </row>
    <row r="107" spans="6:39" ht="14.1" customHeight="1" x14ac:dyDescent="0.25">
      <c r="F107" s="6">
        <v>1.6949152542372836E-2</v>
      </c>
    </row>
  </sheetData>
  <protectedRanges>
    <protectedRange sqref="AO4" name="Bereik8"/>
    <protectedRange sqref="AK2:AK3" name="Bereik7"/>
    <protectedRange sqref="AI2:AI3" name="Bereik6"/>
    <protectedRange sqref="AF6:AN28" name="Bereik5"/>
    <protectedRange sqref="X4" name="Bereik4"/>
    <protectedRange sqref="T2:T3" name="Bereik3"/>
    <protectedRange sqref="R2:R3" name="Bereik2"/>
    <protectedRange sqref="O6:W28" name="Bereik1"/>
  </protectedRange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95636-EADF-47F4-AC50-58ACA46619FD}">
  <dimension ref="B1:AK110"/>
  <sheetViews>
    <sheetView zoomScaleNormal="100" workbookViewId="0">
      <pane xSplit="2" ySplit="4" topLeftCell="I5" activePane="bottomRight" state="frozen"/>
      <selection pane="topRight" activeCell="C1" sqref="C1"/>
      <selection pane="bottomLeft" activeCell="A6" sqref="A6"/>
      <selection pane="bottomRight" activeCell="AJ19" sqref="AJ19"/>
    </sheetView>
  </sheetViews>
  <sheetFormatPr defaultColWidth="9" defaultRowHeight="14.1" customHeight="1" x14ac:dyDescent="0.25"/>
  <cols>
    <col min="1" max="1" width="4.42578125" customWidth="1"/>
    <col min="8" max="8" width="11.28515625" customWidth="1"/>
    <col min="13" max="13" width="4.5703125" customWidth="1"/>
    <col min="16" max="16" width="10.7109375" customWidth="1"/>
    <col min="23" max="23" width="9.85546875" customWidth="1"/>
    <col min="24" max="24" width="10.42578125" customWidth="1"/>
    <col min="25" max="25" width="4.42578125" customWidth="1"/>
    <col min="26" max="26" width="4.7109375" customWidth="1"/>
  </cols>
  <sheetData>
    <row r="1" spans="2:37" ht="14.1" customHeight="1" x14ac:dyDescent="0.25">
      <c r="B1" s="1" t="s">
        <v>70</v>
      </c>
      <c r="N1" s="1" t="s">
        <v>32</v>
      </c>
      <c r="P1" t="s">
        <v>42</v>
      </c>
      <c r="R1" t="s">
        <v>57</v>
      </c>
      <c r="T1" t="s">
        <v>58</v>
      </c>
      <c r="AA1" s="1" t="s">
        <v>56</v>
      </c>
      <c r="AC1" t="s">
        <v>42</v>
      </c>
      <c r="AE1" t="s">
        <v>59</v>
      </c>
      <c r="AG1" t="s">
        <v>57</v>
      </c>
    </row>
    <row r="2" spans="2:37" ht="14.1" customHeight="1" x14ac:dyDescent="0.25">
      <c r="B2" s="1" t="s">
        <v>5</v>
      </c>
      <c r="N2" s="1" t="s">
        <v>5</v>
      </c>
      <c r="P2" t="s">
        <v>6</v>
      </c>
      <c r="R2" s="3">
        <v>0</v>
      </c>
      <c r="S2">
        <f>1+R2/100</f>
        <v>1</v>
      </c>
      <c r="T2" s="3">
        <v>0</v>
      </c>
      <c r="U2">
        <f>1+T2/100</f>
        <v>1</v>
      </c>
      <c r="AA2" s="1" t="s">
        <v>5</v>
      </c>
      <c r="AC2" t="s">
        <v>6</v>
      </c>
      <c r="AE2" s="3">
        <v>0</v>
      </c>
      <c r="AF2">
        <f>1+AE2/100</f>
        <v>1</v>
      </c>
      <c r="AG2" s="3">
        <v>0</v>
      </c>
      <c r="AH2">
        <f>1+AG2/100</f>
        <v>1</v>
      </c>
    </row>
    <row r="3" spans="2:37" ht="14.1" customHeight="1" x14ac:dyDescent="0.25">
      <c r="C3" t="s">
        <v>11</v>
      </c>
      <c r="K3" t="s">
        <v>9</v>
      </c>
      <c r="L3" t="s">
        <v>13</v>
      </c>
      <c r="O3" t="s">
        <v>11</v>
      </c>
      <c r="P3" t="s">
        <v>23</v>
      </c>
      <c r="R3" s="3">
        <v>0</v>
      </c>
      <c r="S3">
        <f>1+R3/100</f>
        <v>1</v>
      </c>
      <c r="T3" s="3">
        <v>0</v>
      </c>
      <c r="U3">
        <f>1+T3/100</f>
        <v>1</v>
      </c>
      <c r="W3" t="s">
        <v>9</v>
      </c>
      <c r="X3" t="s">
        <v>13</v>
      </c>
      <c r="AB3" t="s">
        <v>11</v>
      </c>
      <c r="AC3" t="s">
        <v>23</v>
      </c>
      <c r="AE3" s="3">
        <v>0</v>
      </c>
      <c r="AF3">
        <f>1+AE3/100</f>
        <v>1</v>
      </c>
      <c r="AG3" s="3">
        <v>0</v>
      </c>
      <c r="AH3">
        <f>1+AG3/100</f>
        <v>1</v>
      </c>
      <c r="AJ3" t="s">
        <v>9</v>
      </c>
      <c r="AK3" t="s">
        <v>13</v>
      </c>
    </row>
    <row r="4" spans="2:37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t="s">
        <v>0</v>
      </c>
      <c r="N4" t="s">
        <v>28</v>
      </c>
      <c r="O4" t="s">
        <v>10</v>
      </c>
      <c r="P4" t="s">
        <v>0</v>
      </c>
      <c r="Q4" t="s">
        <v>2</v>
      </c>
      <c r="S4" t="s">
        <v>21</v>
      </c>
      <c r="T4" t="s">
        <v>22</v>
      </c>
      <c r="U4" t="s">
        <v>1</v>
      </c>
      <c r="W4" t="s">
        <v>12</v>
      </c>
      <c r="X4" s="3" t="s">
        <v>0</v>
      </c>
      <c r="Y4" s="9"/>
      <c r="AA4" t="s">
        <v>28</v>
      </c>
      <c r="AB4" t="s">
        <v>10</v>
      </c>
      <c r="AC4" t="s">
        <v>0</v>
      </c>
      <c r="AD4" t="s">
        <v>2</v>
      </c>
      <c r="AE4" t="s">
        <v>3</v>
      </c>
      <c r="AF4" t="s">
        <v>21</v>
      </c>
      <c r="AG4" t="s">
        <v>22</v>
      </c>
      <c r="AH4" t="s">
        <v>1</v>
      </c>
      <c r="AJ4" t="s">
        <v>12</v>
      </c>
      <c r="AK4" s="3" t="s">
        <v>0</v>
      </c>
    </row>
    <row r="5" spans="2:37" ht="14.1" customHeight="1" x14ac:dyDescent="0.25">
      <c r="X5" s="1"/>
    </row>
    <row r="6" spans="2:37" ht="14.1" customHeight="1" x14ac:dyDescent="0.25">
      <c r="B6" t="s">
        <v>0</v>
      </c>
      <c r="C6">
        <f>O6+AB6</f>
        <v>60</v>
      </c>
      <c r="E6">
        <f>Q6+AD6</f>
        <v>5.5</v>
      </c>
      <c r="F6">
        <f>R6+AE6</f>
        <v>0</v>
      </c>
      <c r="G6">
        <f>S6+AF6</f>
        <v>0</v>
      </c>
      <c r="H6">
        <f>T6+AG6</f>
        <v>0</v>
      </c>
      <c r="I6">
        <f>U6+AH6</f>
        <v>14</v>
      </c>
      <c r="K6">
        <f>(U6*W6+AH6*AJ6)/(U6+AH6)</f>
        <v>10</v>
      </c>
      <c r="L6">
        <f>K6/IF($L$4="A",$K$6,IF($L$4="B",$K$7,IF($L$4="C",$K$8,IF($L$4="D",$K$9,IF($L$4="E",$K$10,0)))))</f>
        <v>1</v>
      </c>
      <c r="N6" t="s">
        <v>0</v>
      </c>
      <c r="O6" s="3">
        <v>30</v>
      </c>
      <c r="Q6" s="3">
        <v>3</v>
      </c>
      <c r="R6" s="3">
        <v>0</v>
      </c>
      <c r="S6" s="3">
        <v>0</v>
      </c>
      <c r="T6" s="3">
        <v>0</v>
      </c>
      <c r="U6" s="3">
        <v>9</v>
      </c>
      <c r="W6" s="3">
        <v>10</v>
      </c>
      <c r="X6">
        <f>W6/IF($X$4="A",$W$6,IF($X$4="B",$W$7,IF($X$4="C",$W$8,IF($X$4="D",$W$9,IF($X$4="E",$W$10,0)))))</f>
        <v>1</v>
      </c>
      <c r="AA6" t="s">
        <v>0</v>
      </c>
      <c r="AB6" s="3">
        <v>30</v>
      </c>
      <c r="AD6" s="3">
        <v>2.5</v>
      </c>
      <c r="AE6" s="3">
        <v>0</v>
      </c>
      <c r="AF6" s="3">
        <v>0</v>
      </c>
      <c r="AG6" s="3">
        <v>0</v>
      </c>
      <c r="AH6" s="3">
        <v>5</v>
      </c>
      <c r="AJ6" s="3">
        <v>10</v>
      </c>
      <c r="AK6">
        <f>AJ6/IF($AK$4="A",$AJ$6,IF($AK$4="B",$AJ$7,IF($AK$4="C",$AJ$8,IF($AK$4="D",$AJ$9,IF($AK$4="E",$AJ$10,0)))))</f>
        <v>1</v>
      </c>
    </row>
    <row r="7" spans="2:37" ht="14.1" customHeight="1" x14ac:dyDescent="0.25">
      <c r="B7" t="s">
        <v>2</v>
      </c>
      <c r="C7">
        <f>O7+AB7</f>
        <v>60</v>
      </c>
      <c r="D7">
        <f>P7+AC7</f>
        <v>5.5</v>
      </c>
      <c r="F7">
        <f>R7+AE7</f>
        <v>0</v>
      </c>
      <c r="G7">
        <f>S7+AF7</f>
        <v>0</v>
      </c>
      <c r="H7">
        <f>T7+AG7</f>
        <v>0</v>
      </c>
      <c r="I7">
        <f>U7+AH7</f>
        <v>14</v>
      </c>
      <c r="K7">
        <f>(U7*W7+AH7*AJ7)/(U7+AH7)</f>
        <v>10</v>
      </c>
      <c r="L7">
        <f>K7/IF($L$4="A",$K$6,IF($L$4="B",$K$7,IF($L$4="C",$K$8,IF($L$4="D",$K$9,IF($L$4="E",$K$10,0)))))</f>
        <v>1</v>
      </c>
      <c r="N7" t="s">
        <v>2</v>
      </c>
      <c r="O7" s="3">
        <v>30</v>
      </c>
      <c r="P7" s="3">
        <v>3</v>
      </c>
      <c r="R7" s="3">
        <v>0</v>
      </c>
      <c r="S7" s="3">
        <v>0</v>
      </c>
      <c r="T7" s="3">
        <v>0</v>
      </c>
      <c r="U7" s="3">
        <v>9</v>
      </c>
      <c r="W7" s="3">
        <v>10</v>
      </c>
      <c r="X7">
        <f>W7/IF($X$4="A",$W$6,IF($X$4="B",$W$7,IF($X$4="C",$W$8,IF($X$4="D",$W$9,IF($X$4="E",$W$10,0)))))</f>
        <v>1</v>
      </c>
      <c r="AA7" t="s">
        <v>2</v>
      </c>
      <c r="AB7" s="3">
        <v>30</v>
      </c>
      <c r="AC7" s="3">
        <v>2.5</v>
      </c>
      <c r="AE7" s="3">
        <v>0</v>
      </c>
      <c r="AF7" s="3">
        <v>0</v>
      </c>
      <c r="AG7" s="3">
        <v>0</v>
      </c>
      <c r="AH7" s="3">
        <v>5</v>
      </c>
      <c r="AJ7" s="3">
        <v>10</v>
      </c>
      <c r="AK7">
        <f>AJ7/IF($AK$4="A",$AJ$6,IF($AK$4="B",$AJ$7,IF($AK$4="C",$AJ$8,IF($AK$4="D",$AJ$9,IF($AK$4="E",$AJ$10,0)))))</f>
        <v>1</v>
      </c>
    </row>
    <row r="8" spans="2:37" ht="14.1" customHeight="1" x14ac:dyDescent="0.25">
      <c r="B8" t="s">
        <v>3</v>
      </c>
      <c r="C8">
        <f>O8+AB8</f>
        <v>60</v>
      </c>
      <c r="D8">
        <f>P8+AC8</f>
        <v>0</v>
      </c>
      <c r="E8">
        <f>Q8+AD8</f>
        <v>0</v>
      </c>
      <c r="G8">
        <f>S8+AF8</f>
        <v>0</v>
      </c>
      <c r="H8">
        <f>T8+AG8</f>
        <v>0</v>
      </c>
      <c r="I8">
        <f>U8+AH8</f>
        <v>12</v>
      </c>
      <c r="K8">
        <f>(U8*W8+AH8*AJ8)/(U8+AH8)</f>
        <v>6</v>
      </c>
      <c r="L8">
        <f>K8/IF($L$4="A",$K$6,IF($L$4="B",$K$7,IF($L$4="C",$K$8,IF($L$4="D",$K$9,IF($L$4="E",$K$10,0)))))</f>
        <v>0.6</v>
      </c>
      <c r="N8" t="s">
        <v>3</v>
      </c>
      <c r="O8" s="3">
        <v>30</v>
      </c>
      <c r="P8" s="3">
        <v>0</v>
      </c>
      <c r="Q8" s="8">
        <v>0</v>
      </c>
      <c r="S8" s="3">
        <v>0</v>
      </c>
      <c r="T8" s="3">
        <v>0</v>
      </c>
      <c r="U8" s="3">
        <v>6</v>
      </c>
      <c r="W8" s="3">
        <v>6</v>
      </c>
      <c r="X8">
        <f>W8/IF($X$4="A",$W$6,IF($X$4="B",$W$7,IF($X$4="C",$W$8,IF($X$4="D",$W$9,IF($X$4="E",$W$10,0)))))</f>
        <v>0.6</v>
      </c>
      <c r="AA8" t="s">
        <v>3</v>
      </c>
      <c r="AB8" s="3">
        <v>30</v>
      </c>
      <c r="AC8" s="3">
        <v>0</v>
      </c>
      <c r="AD8" s="8">
        <v>0</v>
      </c>
      <c r="AF8" s="3">
        <v>0</v>
      </c>
      <c r="AG8" s="3">
        <v>0</v>
      </c>
      <c r="AH8" s="3">
        <v>6</v>
      </c>
      <c r="AJ8" s="3">
        <v>6</v>
      </c>
      <c r="AK8">
        <f>AJ8/IF($AK$4="A",$AJ$6,IF($AK$4="B",$AJ$7,IF($AK$4="C",$AJ$8,IF($AK$4="D",$AJ$9,IF($AK$4="E",$AJ$10,0)))))</f>
        <v>0.6</v>
      </c>
    </row>
    <row r="9" spans="2:37" ht="14.1" customHeight="1" x14ac:dyDescent="0.25">
      <c r="B9" t="s">
        <v>21</v>
      </c>
      <c r="C9">
        <f>O9+AB9</f>
        <v>60</v>
      </c>
      <c r="D9">
        <f>P9+AC9</f>
        <v>6</v>
      </c>
      <c r="E9">
        <f>Q9+AD9</f>
        <v>0</v>
      </c>
      <c r="F9">
        <f>R9+AE9</f>
        <v>0</v>
      </c>
      <c r="H9">
        <f>T9+AG9</f>
        <v>0</v>
      </c>
      <c r="I9">
        <f>U9+AH9</f>
        <v>59</v>
      </c>
      <c r="K9">
        <f>(U9*W9+AH9*AJ9)/(U9+AH9)</f>
        <v>5</v>
      </c>
      <c r="L9">
        <f>K9/IF($L$4="A",$K$6,IF($L$4="B",$K$7,IF($L$4="C",$K$8,IF($L$4="D",$K$9,IF($L$4="E",$K$10,0)))))</f>
        <v>0.5</v>
      </c>
      <c r="N9" t="s">
        <v>21</v>
      </c>
      <c r="O9" s="3">
        <v>30</v>
      </c>
      <c r="P9" s="3">
        <v>3</v>
      </c>
      <c r="Q9" s="8">
        <v>0</v>
      </c>
      <c r="R9" s="8">
        <v>0</v>
      </c>
      <c r="T9" s="3">
        <v>0</v>
      </c>
      <c r="U9" s="3">
        <v>23</v>
      </c>
      <c r="W9" s="3">
        <v>5</v>
      </c>
      <c r="X9">
        <f>W9/IF($X$4="A",$W$6,IF($X$4="B",$W$7,IF($X$4="C",$W$8,IF($X$4="D",$W$9,IF($X$4="E",$W$10,0)))))</f>
        <v>0.5</v>
      </c>
      <c r="AA9" t="s">
        <v>21</v>
      </c>
      <c r="AB9" s="3">
        <v>30</v>
      </c>
      <c r="AC9" s="3">
        <v>3</v>
      </c>
      <c r="AD9" s="8">
        <v>0</v>
      </c>
      <c r="AE9" s="8">
        <v>0</v>
      </c>
      <c r="AG9" s="3">
        <v>0</v>
      </c>
      <c r="AH9" s="3">
        <v>36</v>
      </c>
      <c r="AJ9" s="3">
        <v>5</v>
      </c>
      <c r="AK9">
        <f>AJ9/IF($AK$4="A",$AJ$6,IF($AK$4="B",$AJ$7,IF($AK$4="C",$AJ$8,IF($AK$4="D",$AJ$9,IF($AK$4="E",$AJ$10,0)))))</f>
        <v>0.5</v>
      </c>
    </row>
    <row r="10" spans="2:37" ht="14.1" customHeight="1" x14ac:dyDescent="0.25">
      <c r="B10" t="s">
        <v>22</v>
      </c>
      <c r="C10">
        <f>O10+AB10</f>
        <v>60</v>
      </c>
      <c r="D10">
        <f>P10+AC10</f>
        <v>0</v>
      </c>
      <c r="E10">
        <f>Q10+AD10</f>
        <v>0</v>
      </c>
      <c r="F10">
        <f>R10+AE10</f>
        <v>0</v>
      </c>
      <c r="G10">
        <f>S10+AF10</f>
        <v>0</v>
      </c>
      <c r="I10">
        <f>+U10+AH10</f>
        <v>50</v>
      </c>
      <c r="K10">
        <f>(U10*W10+AH10*AJ10)/(U10+AH10)</f>
        <v>5</v>
      </c>
      <c r="L10">
        <f>K10/IF($L$4="A",$K$6,IF($L$4="B",$K$7,IF($L$4="C",$K$8,IF($L$4="D",$K$9,IF($L$4="E",$K$10,0)))))</f>
        <v>0.5</v>
      </c>
      <c r="N10" t="s">
        <v>22</v>
      </c>
      <c r="O10" s="3">
        <v>30</v>
      </c>
      <c r="P10" s="3">
        <v>0</v>
      </c>
      <c r="Q10" s="8">
        <v>0</v>
      </c>
      <c r="R10" s="8">
        <v>0</v>
      </c>
      <c r="S10" s="3">
        <v>0</v>
      </c>
      <c r="U10" s="3">
        <v>20</v>
      </c>
      <c r="W10" s="3">
        <v>5</v>
      </c>
      <c r="X10">
        <f>W10/IF($X$4="A",$W$6,IF($X$4="B",$W$7,IF($X$4="C",$W$8,IF($X$4="D",$W$9,IF($X$4="E",$W$10,0)))))</f>
        <v>0.5</v>
      </c>
      <c r="AA10" t="s">
        <v>22</v>
      </c>
      <c r="AB10" s="3">
        <v>30</v>
      </c>
      <c r="AC10" s="3">
        <v>0</v>
      </c>
      <c r="AD10" s="8">
        <v>0</v>
      </c>
      <c r="AE10" s="8">
        <v>0</v>
      </c>
      <c r="AF10" s="3">
        <v>0</v>
      </c>
      <c r="AH10" s="3">
        <v>30</v>
      </c>
      <c r="AJ10" s="3">
        <v>5</v>
      </c>
      <c r="AK10">
        <f>AJ10/IF($AK$4="A",$AJ$6,IF($AK$4="B",$AJ$7,IF($AK$4="C",$AJ$8,IF($AK$4="D",$AJ$9,IF($AK$4="E",$AJ$10,0)))))</f>
        <v>0.5</v>
      </c>
    </row>
    <row r="11" spans="2:37" ht="14.1" customHeight="1" x14ac:dyDescent="0.25">
      <c r="B11" t="s">
        <v>4</v>
      </c>
      <c r="C11">
        <f>SUM(C6:C10)</f>
        <v>300</v>
      </c>
      <c r="N11" t="s">
        <v>4</v>
      </c>
      <c r="O11">
        <f>SUM(O6:O10)</f>
        <v>150</v>
      </c>
      <c r="AA11" t="s">
        <v>4</v>
      </c>
      <c r="AB11">
        <f>SUM(AB6:AB10)</f>
        <v>150</v>
      </c>
    </row>
    <row r="13" spans="2:37" ht="14.1" customHeight="1" x14ac:dyDescent="0.25">
      <c r="B13" s="1" t="s">
        <v>6</v>
      </c>
      <c r="N13" s="1" t="s">
        <v>6</v>
      </c>
      <c r="U13" s="7"/>
      <c r="AA13" s="1" t="s">
        <v>6</v>
      </c>
      <c r="AH13" s="7"/>
    </row>
    <row r="15" spans="2:37" ht="14.1" customHeight="1" x14ac:dyDescent="0.25">
      <c r="B15" t="s">
        <v>0</v>
      </c>
      <c r="C15">
        <f>O15+AB15</f>
        <v>65</v>
      </c>
      <c r="E15">
        <f>Q15+AD15</f>
        <v>6.0833333333333339</v>
      </c>
      <c r="F15">
        <f>R15+AE15</f>
        <v>0</v>
      </c>
      <c r="G15">
        <f>S15+AF15</f>
        <v>0</v>
      </c>
      <c r="H15">
        <f>T15+AG15</f>
        <v>0</v>
      </c>
      <c r="I15">
        <f>U15+AH15</f>
        <v>16.166666666666668</v>
      </c>
      <c r="K15">
        <f>(U15*W15+AH15*AJ15)/(U15+AH15)</f>
        <v>10</v>
      </c>
      <c r="L15">
        <f>K15/IF($L$4="A",$K$15,IF($L$4="B",$K$16,IF($L$4="C",$K$17,IF($L$4="D",$K$18,IF($L$4="E",$K$19,0)))))</f>
        <v>1</v>
      </c>
      <c r="N15" t="s">
        <v>0</v>
      </c>
      <c r="O15" s="3">
        <v>40</v>
      </c>
      <c r="Q15" s="3">
        <v>4</v>
      </c>
      <c r="R15" s="3">
        <v>0</v>
      </c>
      <c r="S15" s="3">
        <v>0</v>
      </c>
      <c r="T15" s="3">
        <v>0</v>
      </c>
      <c r="U15" s="3">
        <f>S2*O15*U6/O6</f>
        <v>12</v>
      </c>
      <c r="W15" s="3">
        <v>10</v>
      </c>
      <c r="X15">
        <f>W15/IF($X$4="A",$W$15,IF($X$4="B",$W$16,IF($X$4="C",$W$17,IF($X$4="D",$W$18,IF($X$4="E",$W$19,0)))))</f>
        <v>1</v>
      </c>
      <c r="AA15" t="s">
        <v>0</v>
      </c>
      <c r="AB15" s="3">
        <v>25</v>
      </c>
      <c r="AD15" s="3">
        <f>AH15/2</f>
        <v>2.0833333333333335</v>
      </c>
      <c r="AE15" s="3">
        <v>0</v>
      </c>
      <c r="AF15" s="3">
        <v>0</v>
      </c>
      <c r="AG15" s="3">
        <v>0</v>
      </c>
      <c r="AH15" s="3">
        <f>AH2*AB15/(AB6/AH6)</f>
        <v>4.166666666666667</v>
      </c>
      <c r="AJ15" s="3">
        <v>10</v>
      </c>
      <c r="AK15">
        <f>AJ15/IF($AK$4="A",$AJ$15,IF($AK$4="B",$AJ$16,IF($AK$4="C",$AJ$17,IF($AK$4="D",$AJ$18,IF($AK$4="E",$AJ$19,0)))))</f>
        <v>1</v>
      </c>
    </row>
    <row r="16" spans="2:37" ht="14.1" customHeight="1" x14ac:dyDescent="0.25">
      <c r="B16" t="s">
        <v>2</v>
      </c>
      <c r="C16">
        <f>O16+AB16</f>
        <v>65</v>
      </c>
      <c r="D16">
        <f>P16+AC16</f>
        <v>6.0833333333333339</v>
      </c>
      <c r="F16">
        <f>R16+AE16</f>
        <v>0</v>
      </c>
      <c r="G16">
        <f>S16+AF16</f>
        <v>0</v>
      </c>
      <c r="H16">
        <f>T16+AG16</f>
        <v>0</v>
      </c>
      <c r="I16">
        <f>U16+AH16</f>
        <v>16.166666666666668</v>
      </c>
      <c r="K16">
        <f>(U16*W16+AH16*AJ16)/(U16+AH16)</f>
        <v>10</v>
      </c>
      <c r="L16">
        <f>K16/IF($L$4="A",$K$15,IF($L$4="B",$K$16,IF($L$4="C",$K$17,IF($L$4="D",$K$18,IF($L$4="E",$K$19,0)))))</f>
        <v>1</v>
      </c>
      <c r="N16" t="s">
        <v>2</v>
      </c>
      <c r="O16" s="3">
        <v>40</v>
      </c>
      <c r="P16" s="3">
        <v>4</v>
      </c>
      <c r="R16" s="3">
        <v>0</v>
      </c>
      <c r="S16" s="3">
        <v>0</v>
      </c>
      <c r="T16" s="3">
        <v>0</v>
      </c>
      <c r="U16" s="3">
        <f>S2*O16*U7/O7</f>
        <v>12</v>
      </c>
      <c r="W16" s="3">
        <v>10</v>
      </c>
      <c r="X16">
        <f>W16/IF($X$4="A",$W$15,IF($X$4="B",$W$16,IF($X$4="C",$W$17,IF($X$4="D",$W$18,IF($X$4="E",$W$19,0)))))</f>
        <v>1</v>
      </c>
      <c r="AA16" t="s">
        <v>2</v>
      </c>
      <c r="AB16" s="3">
        <v>25</v>
      </c>
      <c r="AC16" s="3">
        <f>AH16/2</f>
        <v>2.0833333333333335</v>
      </c>
      <c r="AE16" s="3">
        <v>0</v>
      </c>
      <c r="AF16" s="3">
        <v>0</v>
      </c>
      <c r="AG16" s="3">
        <v>0</v>
      </c>
      <c r="AH16" s="3">
        <f>AH2*AB16/(AB6/AH6)</f>
        <v>4.166666666666667</v>
      </c>
      <c r="AJ16" s="3">
        <v>10</v>
      </c>
      <c r="AK16">
        <f>AJ16/IF($AK$4="A",$AJ$15,IF($AK$4="B",$AJ$16,IF($AK$4="C",$AJ$17,IF($AK$4="D",$AJ$18,IF($AK$4="E",$AJ$19,0)))))</f>
        <v>1</v>
      </c>
    </row>
    <row r="17" spans="2:37" ht="14.1" customHeight="1" x14ac:dyDescent="0.25">
      <c r="B17" t="s">
        <v>3</v>
      </c>
      <c r="C17">
        <f>O17+AB17</f>
        <v>60</v>
      </c>
      <c r="D17">
        <f>P17+AC17</f>
        <v>0</v>
      </c>
      <c r="E17">
        <f>Q17+AD17</f>
        <v>0</v>
      </c>
      <c r="G17">
        <f>S17+AF17</f>
        <v>0</v>
      </c>
      <c r="H17">
        <f>T17+AG17</f>
        <v>0</v>
      </c>
      <c r="I17">
        <f>U17+AH17</f>
        <v>12</v>
      </c>
      <c r="K17">
        <f>(U17*W17+AH17*AJ17)/(U17+AH17)</f>
        <v>6</v>
      </c>
      <c r="L17">
        <f>K17/IF($L$4="A",$K$15,IF($L$4="B",$K$16,IF($L$4="C",$K$17,IF($L$4="D",$K$18,IF($L$4="E",$K$19,0)))))</f>
        <v>0.6</v>
      </c>
      <c r="N17" t="s">
        <v>3</v>
      </c>
      <c r="O17" s="3">
        <v>30</v>
      </c>
      <c r="P17" s="3">
        <v>0</v>
      </c>
      <c r="Q17" s="8">
        <v>0</v>
      </c>
      <c r="S17" s="3">
        <v>0</v>
      </c>
      <c r="T17" s="3">
        <v>0</v>
      </c>
      <c r="U17" s="3">
        <v>6</v>
      </c>
      <c r="W17" s="3">
        <v>6</v>
      </c>
      <c r="X17">
        <f>W17/IF($X$4="A",$W$15,IF($X$4="B",$W$16,IF($X$4="C",$W$17,IF($X$4="D",$W$18,IF($X$4="E",$W$19,0)))))</f>
        <v>0.6</v>
      </c>
      <c r="AA17" t="s">
        <v>3</v>
      </c>
      <c r="AB17" s="3">
        <v>30</v>
      </c>
      <c r="AC17" s="3">
        <v>0</v>
      </c>
      <c r="AD17" s="8">
        <v>0</v>
      </c>
      <c r="AF17" s="3">
        <v>0</v>
      </c>
      <c r="AG17" s="3">
        <v>0</v>
      </c>
      <c r="AH17" s="3">
        <v>6</v>
      </c>
      <c r="AJ17" s="3">
        <v>6</v>
      </c>
      <c r="AK17">
        <f>AJ17/IF($AK$4="A",$AJ$15,IF($AK$4="B",$AJ$16,IF($AK$4="C",$AJ$17,IF($AK$4="D",$AJ$18,IF($AK$4="E",$AJ$19,0)))))</f>
        <v>0.6</v>
      </c>
    </row>
    <row r="18" spans="2:37" ht="14.1" customHeight="1" x14ac:dyDescent="0.25">
      <c r="B18" t="s">
        <v>21</v>
      </c>
      <c r="C18">
        <f>O18+AB18</f>
        <v>65</v>
      </c>
      <c r="D18">
        <f>P18+AC18</f>
        <v>6.5</v>
      </c>
      <c r="E18">
        <f>Q18+AD18</f>
        <v>0</v>
      </c>
      <c r="F18">
        <f>R18+AE18</f>
        <v>0</v>
      </c>
      <c r="H18">
        <f>T18+AG18</f>
        <v>0</v>
      </c>
      <c r="I18">
        <f>U18+AH18</f>
        <v>67.166666666666671</v>
      </c>
      <c r="K18">
        <f>(U18*W18+AH18*AJ18)/(U18+AH18)</f>
        <v>5</v>
      </c>
      <c r="L18">
        <f>K18/IF($L$4="A",$K$15,IF($L$4="B",$K$16,IF($L$4="C",$K$17,IF($L$4="D",$K$18,IF($L$4="E",$K$19,0)))))</f>
        <v>0.5</v>
      </c>
      <c r="N18" t="s">
        <v>21</v>
      </c>
      <c r="O18" s="3">
        <v>25</v>
      </c>
      <c r="P18" s="3">
        <v>2.5</v>
      </c>
      <c r="Q18" s="8">
        <v>0</v>
      </c>
      <c r="R18" s="8">
        <v>0</v>
      </c>
      <c r="T18" s="3">
        <v>0</v>
      </c>
      <c r="U18" s="3">
        <f>U2*O18*U9/O9</f>
        <v>19.166666666666668</v>
      </c>
      <c r="W18" s="3">
        <v>5</v>
      </c>
      <c r="X18">
        <f>W18/IF($X$4="A",$W$15,IF($X$4="B",$W$16,IF($X$4="C",$W$17,IF($X$4="D",$W$18,IF($X$4="E",$W$19,0)))))</f>
        <v>0.5</v>
      </c>
      <c r="AA18" t="s">
        <v>21</v>
      </c>
      <c r="AB18" s="3">
        <v>40</v>
      </c>
      <c r="AC18" s="3">
        <v>4</v>
      </c>
      <c r="AD18" s="8">
        <v>0</v>
      </c>
      <c r="AE18" s="8">
        <v>0</v>
      </c>
      <c r="AG18" s="3">
        <v>0</v>
      </c>
      <c r="AH18" s="3">
        <f>AF2*AB18*AH9/AB9</f>
        <v>48</v>
      </c>
      <c r="AJ18" s="3">
        <v>5</v>
      </c>
      <c r="AK18">
        <f>AJ18/IF($AK$4="A",$AJ$15,IF($AK$4="B",$AJ$16,IF($AK$4="C",$AJ$17,IF($AK$4="D",$AJ$18,IF($AK$4="E",$AJ$19,0)))))</f>
        <v>0.5</v>
      </c>
    </row>
    <row r="19" spans="2:37" ht="14.1" customHeight="1" x14ac:dyDescent="0.25">
      <c r="B19" t="s">
        <v>22</v>
      </c>
      <c r="C19">
        <f>O19+AB19</f>
        <v>65</v>
      </c>
      <c r="D19">
        <f>P19+AC19</f>
        <v>0</v>
      </c>
      <c r="E19">
        <f>Q19+AD19</f>
        <v>0</v>
      </c>
      <c r="F19">
        <f>R19+AE19</f>
        <v>0</v>
      </c>
      <c r="G19">
        <f>S19+AF19</f>
        <v>0</v>
      </c>
      <c r="I19">
        <f>+U19+AH19</f>
        <v>56.666666666666671</v>
      </c>
      <c r="K19">
        <f>(U19*W19+AH19*AJ19)/(U19+AH19)</f>
        <v>5</v>
      </c>
      <c r="L19">
        <f>K19/IF($L$4="A",$K$15,IF($L$4="B",$K$16,IF($L$4="C",$K$17,IF($L$4="D",$K$18,IF($L$4="E",$K$19,0)))))</f>
        <v>0.5</v>
      </c>
      <c r="N19" t="s">
        <v>22</v>
      </c>
      <c r="O19" s="3">
        <v>25</v>
      </c>
      <c r="P19" s="3">
        <v>0</v>
      </c>
      <c r="Q19" s="8">
        <v>0</v>
      </c>
      <c r="R19" s="8">
        <v>0</v>
      </c>
      <c r="S19" s="3">
        <v>0</v>
      </c>
      <c r="U19" s="3">
        <f>U2*O19*U10/O10</f>
        <v>16.666666666666668</v>
      </c>
      <c r="W19" s="3">
        <v>5</v>
      </c>
      <c r="X19">
        <f>W19/IF($X$4="A",$W$15,IF($X$4="B",$W$16,IF($X$4="C",$W$17,IF($X$4="D",$W$18,IF($X$4="E",$W$19,0)))))</f>
        <v>0.5</v>
      </c>
      <c r="AA19" t="s">
        <v>22</v>
      </c>
      <c r="AB19" s="3">
        <v>40</v>
      </c>
      <c r="AC19" s="3">
        <v>0</v>
      </c>
      <c r="AD19" s="8">
        <v>0</v>
      </c>
      <c r="AE19" s="8">
        <v>0</v>
      </c>
      <c r="AF19" s="3">
        <v>0</v>
      </c>
      <c r="AH19" s="3">
        <f>AF2*AB19*AH10/AB10</f>
        <v>40</v>
      </c>
      <c r="AJ19" s="3">
        <v>5</v>
      </c>
      <c r="AK19">
        <f>AJ19/IF($AK$4="A",$AJ$15,IF($AK$4="B",$AJ$16,IF($AK$4="C",$AJ$17,IF($AK$4="D",$AJ$18,IF($AK$4="E",$AJ$19,0)))))</f>
        <v>0.5</v>
      </c>
    </row>
    <row r="20" spans="2:37" ht="14.1" customHeight="1" x14ac:dyDescent="0.25">
      <c r="B20" t="s">
        <v>4</v>
      </c>
      <c r="C20">
        <f>SUM(C15:C19)</f>
        <v>320</v>
      </c>
      <c r="N20" t="s">
        <v>4</v>
      </c>
      <c r="O20">
        <f>SUM(O15:O19)</f>
        <v>160</v>
      </c>
      <c r="AA20" t="s">
        <v>4</v>
      </c>
      <c r="AB20">
        <f>SUM(AB15:AB19)</f>
        <v>160</v>
      </c>
      <c r="AJ20">
        <v>10</v>
      </c>
    </row>
    <row r="22" spans="2:37" ht="14.1" customHeight="1" x14ac:dyDescent="0.25">
      <c r="B22" s="1" t="s">
        <v>23</v>
      </c>
      <c r="N22" s="1" t="s">
        <v>23</v>
      </c>
      <c r="AA22" s="1" t="s">
        <v>23</v>
      </c>
    </row>
    <row r="24" spans="2:37" ht="14.1" customHeight="1" x14ac:dyDescent="0.25">
      <c r="B24" t="s">
        <v>0</v>
      </c>
      <c r="C24">
        <f>O24+AB24</f>
        <v>70</v>
      </c>
      <c r="E24">
        <f>Q24+AD24</f>
        <v>6.666666666666667</v>
      </c>
      <c r="F24">
        <f>R24+AE24</f>
        <v>0</v>
      </c>
      <c r="G24">
        <f>S24+AF24</f>
        <v>0</v>
      </c>
      <c r="H24">
        <f>T24+AG24</f>
        <v>0</v>
      </c>
      <c r="I24">
        <f>U24+AH24</f>
        <v>18.333333333333332</v>
      </c>
      <c r="K24">
        <f>(U24*W24+AH24*AJ24)/(U24+AH24)</f>
        <v>10.000000000000002</v>
      </c>
      <c r="L24">
        <f>K24/IF($L$4="A",$K$24,IF($L$4="B",$K$25,IF($L$4="C",$K$26,IF($L$4="D",$K$27,IF($L$4="E",$K$28,0)))))</f>
        <v>1</v>
      </c>
      <c r="N24" t="s">
        <v>0</v>
      </c>
      <c r="O24" s="3">
        <v>50</v>
      </c>
      <c r="Q24" s="3">
        <v>5</v>
      </c>
      <c r="R24" s="3">
        <v>0</v>
      </c>
      <c r="S24" s="3">
        <v>0</v>
      </c>
      <c r="T24" s="3">
        <v>0</v>
      </c>
      <c r="U24" s="3">
        <f>S3*O24*U15/O15</f>
        <v>15</v>
      </c>
      <c r="W24" s="3">
        <v>10</v>
      </c>
      <c r="X24">
        <f>W24/IF($X$4="A",$W$24,IF($X$4="B",$W$25,IF($X$4="C",$W$26,IF($X$4="D",$W$27,IF($X$4="E",$W$28,0)))))</f>
        <v>1</v>
      </c>
      <c r="AA24" t="s">
        <v>0</v>
      </c>
      <c r="AB24" s="3">
        <v>20</v>
      </c>
      <c r="AD24" s="3">
        <f>AH24/2</f>
        <v>1.6666666666666667</v>
      </c>
      <c r="AE24" s="3">
        <v>0</v>
      </c>
      <c r="AF24" s="3">
        <v>0</v>
      </c>
      <c r="AG24" s="3">
        <v>0</v>
      </c>
      <c r="AH24" s="3">
        <f>AH3*AB24/(AB15/AH15)</f>
        <v>3.3333333333333335</v>
      </c>
      <c r="AJ24" s="3">
        <v>10</v>
      </c>
      <c r="AK24">
        <f>AJ24/IF($AK$4="A",$AJ$24,IF($AK$4="B",$AJ$25,IF($AK$4="C",$AJ$26,IF($AK$4="D",$AJ$27,IF($AK$4="E",$AJ$28,0)))))</f>
        <v>1</v>
      </c>
    </row>
    <row r="25" spans="2:37" ht="14.1" customHeight="1" x14ac:dyDescent="0.25">
      <c r="B25" t="s">
        <v>2</v>
      </c>
      <c r="C25">
        <f>O25+AB25</f>
        <v>70</v>
      </c>
      <c r="D25">
        <f>P25+AC25</f>
        <v>6.666666666666667</v>
      </c>
      <c r="F25">
        <f>R25+AE25</f>
        <v>0</v>
      </c>
      <c r="G25">
        <f>S25+AF25</f>
        <v>0</v>
      </c>
      <c r="H25">
        <f>T25+AG25</f>
        <v>0</v>
      </c>
      <c r="I25">
        <f>U25+AH25</f>
        <v>18.333333333333332</v>
      </c>
      <c r="K25">
        <f>(U25*W25+AH25*AJ25)/(U25+AH25)</f>
        <v>10.000000000000002</v>
      </c>
      <c r="L25">
        <f>K25/IF($L$4="A",$K$24,IF($L$4="B",$K$25,IF($L$4="C",$K$26,IF($L$4="D",$K$27,IF($L$4="E",$K$28,0)))))</f>
        <v>1</v>
      </c>
      <c r="N25" t="s">
        <v>2</v>
      </c>
      <c r="O25" s="3">
        <v>50</v>
      </c>
      <c r="P25" s="3">
        <v>5</v>
      </c>
      <c r="R25" s="3">
        <v>0</v>
      </c>
      <c r="S25" s="3">
        <v>0</v>
      </c>
      <c r="T25" s="3">
        <v>0</v>
      </c>
      <c r="U25" s="3">
        <f>S3*O25*U16/O16</f>
        <v>15</v>
      </c>
      <c r="W25" s="3">
        <v>10</v>
      </c>
      <c r="X25">
        <f>W25/IF($X$4="A",$W$24,IF($X$4="B",$W$25,IF($X$4="C",$W$26,IF($X$4="D",$W$27,IF($X$4="E",$W$28,0)))))</f>
        <v>1</v>
      </c>
      <c r="AA25" t="s">
        <v>2</v>
      </c>
      <c r="AB25" s="3">
        <v>20</v>
      </c>
      <c r="AC25" s="3">
        <f>AH25/2</f>
        <v>1.6666666666666667</v>
      </c>
      <c r="AE25" s="3">
        <v>0</v>
      </c>
      <c r="AF25" s="3">
        <v>0</v>
      </c>
      <c r="AG25" s="3">
        <v>0</v>
      </c>
      <c r="AH25" s="3">
        <f>AH3*AB25/(AB16/AH16)</f>
        <v>3.3333333333333335</v>
      </c>
      <c r="AJ25" s="3">
        <v>10</v>
      </c>
      <c r="AK25">
        <f>AJ25/IF($AK$4="A",$AJ$24,IF($AK$4="B",$AJ$25,IF($AK$4="C",$AJ$26,IF($AK$4="D",$AJ$27,IF($AK$4="E",$AJ$28,0)))))</f>
        <v>1</v>
      </c>
    </row>
    <row r="26" spans="2:37" ht="14.1" customHeight="1" x14ac:dyDescent="0.25">
      <c r="B26" t="s">
        <v>3</v>
      </c>
      <c r="C26">
        <f>O26+AB26</f>
        <v>60</v>
      </c>
      <c r="D26">
        <f>P26+AC26</f>
        <v>0</v>
      </c>
      <c r="E26">
        <f>Q26+AD26</f>
        <v>0</v>
      </c>
      <c r="G26">
        <f>S26+AF26</f>
        <v>0</v>
      </c>
      <c r="H26">
        <f>T26+AG26</f>
        <v>0</v>
      </c>
      <c r="I26">
        <f>U26+AH26</f>
        <v>12</v>
      </c>
      <c r="K26">
        <f>(U26*W26+AH26*AJ26)/(U26+AH26)</f>
        <v>6</v>
      </c>
      <c r="L26">
        <f>K26/IF($L$4="A",$K$24,IF($L$4="B",$K$25,IF($L$4="C",$K$26,IF($L$4="D",$K$27,IF($L$4="E",$K$28,0)))))</f>
        <v>0.59999999999999987</v>
      </c>
      <c r="N26" t="s">
        <v>3</v>
      </c>
      <c r="O26" s="3">
        <v>30</v>
      </c>
      <c r="P26" s="3">
        <v>0</v>
      </c>
      <c r="Q26" s="8">
        <v>0</v>
      </c>
      <c r="S26" s="3">
        <v>0</v>
      </c>
      <c r="T26" s="3">
        <v>0</v>
      </c>
      <c r="U26" s="3">
        <v>6</v>
      </c>
      <c r="W26" s="3">
        <v>6</v>
      </c>
      <c r="X26">
        <f>W26/IF($X$4="A",$W$24,IF($X$4="B",$W$25,IF($X$4="C",$W$26,IF($X$4="D",$W$27,IF($X$4="E",$W$28,0)))))</f>
        <v>0.6</v>
      </c>
      <c r="AA26" t="s">
        <v>3</v>
      </c>
      <c r="AB26" s="3">
        <v>30</v>
      </c>
      <c r="AC26" s="3">
        <v>0</v>
      </c>
      <c r="AD26" s="8">
        <v>0</v>
      </c>
      <c r="AF26" s="3">
        <v>0</v>
      </c>
      <c r="AG26" s="3">
        <v>0</v>
      </c>
      <c r="AH26" s="3">
        <v>6</v>
      </c>
      <c r="AJ26" s="3">
        <v>6</v>
      </c>
      <c r="AK26">
        <f>AJ26/IF($AK$4="A",$AJ$24,IF($AK$4="B",$AJ$25,IF($AK$4="C",$AJ$26,IF($AK$4="D",$AJ$27,IF($AK$4="E",$AJ$28,0)))))</f>
        <v>0.6</v>
      </c>
    </row>
    <row r="27" spans="2:37" ht="14.1" customHeight="1" x14ac:dyDescent="0.25">
      <c r="B27" t="s">
        <v>21</v>
      </c>
      <c r="C27">
        <f>O27+AB27</f>
        <v>70</v>
      </c>
      <c r="D27">
        <f>P27+AC27</f>
        <v>7</v>
      </c>
      <c r="E27">
        <f>Q27+AD27</f>
        <v>0</v>
      </c>
      <c r="F27">
        <f>R27+AE27</f>
        <v>0</v>
      </c>
      <c r="H27">
        <f>T27+AG27</f>
        <v>0</v>
      </c>
      <c r="I27">
        <f>U27+AH27</f>
        <v>75.333333333333343</v>
      </c>
      <c r="K27" s="1">
        <f>(U27*W27+AH27*AJ27)/(U27+AH27)</f>
        <v>5</v>
      </c>
      <c r="L27">
        <f>K27/IF($L$4="A",$K$24,IF($L$4="B",$K$25,IF($L$4="C",$K$26,IF($L$4="D",$K$27,IF($L$4="E",$K$28,0)))))</f>
        <v>0.49999999999999989</v>
      </c>
      <c r="N27" t="s">
        <v>21</v>
      </c>
      <c r="O27" s="3">
        <v>20</v>
      </c>
      <c r="P27" s="3">
        <v>2</v>
      </c>
      <c r="Q27" s="8">
        <v>0</v>
      </c>
      <c r="R27" s="8">
        <v>0</v>
      </c>
      <c r="T27" s="3">
        <v>0</v>
      </c>
      <c r="U27" s="3">
        <f>U3*O27*U18/O18</f>
        <v>15.333333333333336</v>
      </c>
      <c r="W27" s="3">
        <v>5</v>
      </c>
      <c r="X27">
        <f>W27/IF($X$4="A",$W$24,IF($X$4="B",$W$25,IF($X$4="C",$W$26,IF($X$4="D",$W$27,IF($X$4="E",$W$28,0)))))</f>
        <v>0.5</v>
      </c>
      <c r="AA27" t="s">
        <v>21</v>
      </c>
      <c r="AB27" s="3">
        <v>50</v>
      </c>
      <c r="AC27" s="3">
        <f>AB27/10</f>
        <v>5</v>
      </c>
      <c r="AD27" s="8">
        <v>0</v>
      </c>
      <c r="AE27" s="8">
        <v>0</v>
      </c>
      <c r="AG27" s="3">
        <v>0</v>
      </c>
      <c r="AH27" s="3">
        <f>AF3*AB27*AH18/AB18</f>
        <v>60</v>
      </c>
      <c r="AJ27" s="3">
        <v>5</v>
      </c>
      <c r="AK27">
        <f>AJ27/IF($AK$4="A",$AJ$24,IF($AK$4="B",$AJ$25,IF($AK$4="C",$AJ$26,IF($AK$4="D",$AJ$27,IF($AK$4="E",$AJ$28,0)))))</f>
        <v>0.5</v>
      </c>
    </row>
    <row r="28" spans="2:37" ht="14.1" customHeight="1" x14ac:dyDescent="0.25">
      <c r="B28" t="s">
        <v>22</v>
      </c>
      <c r="C28">
        <f>O28+AB28</f>
        <v>70</v>
      </c>
      <c r="D28">
        <f>P28+AC28</f>
        <v>0</v>
      </c>
      <c r="E28">
        <f>Q28+AD28</f>
        <v>0</v>
      </c>
      <c r="F28">
        <f>R28+AE28</f>
        <v>0</v>
      </c>
      <c r="G28">
        <f>S28+AF28</f>
        <v>0</v>
      </c>
      <c r="I28">
        <f>+U28+AH28</f>
        <v>63.333333333333336</v>
      </c>
      <c r="K28" s="1">
        <f>(U28*W28+AH28*AJ28)/(U28+AH28)</f>
        <v>5</v>
      </c>
      <c r="L28">
        <f>K28/IF($L$4="A",$K$24,IF($L$4="B",$K$25,IF($L$4="C",$K$26,IF($L$4="D",$K$27,IF($L$4="E",$K$28,0)))))</f>
        <v>0.49999999999999989</v>
      </c>
      <c r="N28" t="s">
        <v>22</v>
      </c>
      <c r="O28" s="3">
        <v>20</v>
      </c>
      <c r="P28" s="3">
        <v>0</v>
      </c>
      <c r="Q28" s="8">
        <v>0</v>
      </c>
      <c r="R28" s="8">
        <v>0</v>
      </c>
      <c r="S28" s="3">
        <v>0</v>
      </c>
      <c r="U28" s="3">
        <f>U3*O28*U19/O19</f>
        <v>13.333333333333336</v>
      </c>
      <c r="W28" s="3">
        <v>5</v>
      </c>
      <c r="X28">
        <f>W28/IF($X$4="A",$W$24,IF($X$4="B",$W$25,IF($X$4="C",$W$26,IF($X$4="D",$W$27,IF($X$4="E",$W$28,0)))))</f>
        <v>0.5</v>
      </c>
      <c r="AA28" t="s">
        <v>22</v>
      </c>
      <c r="AB28" s="3">
        <v>50</v>
      </c>
      <c r="AC28" s="3">
        <v>0</v>
      </c>
      <c r="AD28" s="8">
        <v>0</v>
      </c>
      <c r="AE28" s="8">
        <v>0</v>
      </c>
      <c r="AF28" s="3">
        <v>0</v>
      </c>
      <c r="AH28" s="3">
        <f>AF3*AB28*AH19/AB19</f>
        <v>50</v>
      </c>
      <c r="AJ28" s="3">
        <v>5</v>
      </c>
      <c r="AK28">
        <f>AJ28/IF($AK$4="A",$AJ$24,IF($AK$4="B",$AJ$25,IF($AK$4="C",$AJ$26,IF($AK$4="D",$AJ$27,IF($AK$4="E",$AJ$28,0)))))</f>
        <v>0.5</v>
      </c>
    </row>
    <row r="29" spans="2:37" ht="14.1" customHeight="1" x14ac:dyDescent="0.25">
      <c r="B29" t="s">
        <v>4</v>
      </c>
      <c r="C29">
        <f>SUM(C24:C28)</f>
        <v>340</v>
      </c>
      <c r="N29" t="s">
        <v>4</v>
      </c>
      <c r="O29">
        <f>SUM(O24:O28)</f>
        <v>170</v>
      </c>
      <c r="X29" s="19"/>
      <c r="Y29" s="1"/>
      <c r="AA29" t="s">
        <v>4</v>
      </c>
      <c r="AB29">
        <f>SUM(AB24:AB28)</f>
        <v>170</v>
      </c>
    </row>
    <row r="30" spans="2:37" ht="14.1" customHeight="1" x14ac:dyDescent="0.25">
      <c r="X30" s="19"/>
      <c r="Y30" s="1"/>
    </row>
    <row r="31" spans="2:37" ht="14.1" customHeight="1" x14ac:dyDescent="0.25">
      <c r="B31" s="1" t="s">
        <v>29</v>
      </c>
      <c r="N31" s="1" t="s">
        <v>29</v>
      </c>
      <c r="X31" s="20"/>
      <c r="AA31" s="1" t="s">
        <v>29</v>
      </c>
    </row>
    <row r="32" spans="2:37" ht="14.1" customHeight="1" x14ac:dyDescent="0.25">
      <c r="B32" t="s">
        <v>5</v>
      </c>
      <c r="N32" t="s">
        <v>5</v>
      </c>
      <c r="X32" s="1"/>
      <c r="AA32" t="s">
        <v>5</v>
      </c>
    </row>
    <row r="33" spans="2:37" ht="14.1" customHeight="1" x14ac:dyDescent="0.25">
      <c r="B33" t="s">
        <v>0</v>
      </c>
      <c r="D33">
        <f>(I6*L6-E6*L7-F6*L8-G6*L9-H6*L10)/(I6*L6)</f>
        <v>0.6071428571428571</v>
      </c>
      <c r="E33">
        <f>E6/I6</f>
        <v>0.39285714285714285</v>
      </c>
      <c r="F33">
        <f>F6/I6</f>
        <v>0</v>
      </c>
      <c r="G33">
        <f>G6/I6</f>
        <v>0</v>
      </c>
      <c r="H33">
        <f>H6/I6</f>
        <v>0</v>
      </c>
      <c r="L33">
        <f>J58/K58</f>
        <v>2.2058823529411763E-2</v>
      </c>
      <c r="N33" t="s">
        <v>0</v>
      </c>
      <c r="P33">
        <f>(U6*X6-Q6*X7-R6*X8-S6*X9-T6*X10)/(U6*X6)</f>
        <v>0.66666666666666663</v>
      </c>
      <c r="Q33">
        <f>Q6/U6</f>
        <v>0.33333333333333331</v>
      </c>
      <c r="R33">
        <f>R6/U6</f>
        <v>0</v>
      </c>
      <c r="S33">
        <f>S6/U6</f>
        <v>0</v>
      </c>
      <c r="T33">
        <f>T6/U6</f>
        <v>0</v>
      </c>
      <c r="X33">
        <f>V58/W58</f>
        <v>3.125E-2</v>
      </c>
      <c r="AA33" t="s">
        <v>0</v>
      </c>
      <c r="AC33">
        <f>(AH6*AK6-AD6*AK7-AE6*AK8-AF6*AK9-AG6*AK10)/(AH6*AK6)</f>
        <v>0.5</v>
      </c>
      <c r="AD33">
        <f>AD6/AH6</f>
        <v>0.5</v>
      </c>
      <c r="AE33">
        <f>AE6/AH6</f>
        <v>0</v>
      </c>
      <c r="AF33">
        <f>AF6/AH6</f>
        <v>0</v>
      </c>
      <c r="AG33">
        <f>AG6/AH6</f>
        <v>0</v>
      </c>
      <c r="AK33">
        <f>AI58/AJ58</f>
        <v>7.5000000000000011E-2</v>
      </c>
    </row>
    <row r="34" spans="2:37" ht="14.1" customHeight="1" x14ac:dyDescent="0.25">
      <c r="B34" t="s">
        <v>2</v>
      </c>
      <c r="D34">
        <f>D7/I7</f>
        <v>0.39285714285714285</v>
      </c>
      <c r="E34">
        <f>(I7*L7-D7*L6-F7*L8-G7*L9-H7*L10)/(I7*L7)</f>
        <v>0.6071428571428571</v>
      </c>
      <c r="F34">
        <f>F7/I7</f>
        <v>0</v>
      </c>
      <c r="G34">
        <f>G7/I7</f>
        <v>0</v>
      </c>
      <c r="H34">
        <f>H7/I7</f>
        <v>0</v>
      </c>
      <c r="L34">
        <f>J59/K59</f>
        <v>2.2058823529411763E-2</v>
      </c>
      <c r="N34" t="s">
        <v>2</v>
      </c>
      <c r="P34">
        <f>P7/U7</f>
        <v>0.33333333333333331</v>
      </c>
      <c r="Q34">
        <f>(U7*X7-P7*X6-R7*X8-S7*X9-T7*X10)/(U7*X7)</f>
        <v>0.66666666666666663</v>
      </c>
      <c r="R34">
        <f>R7/U7</f>
        <v>0</v>
      </c>
      <c r="S34">
        <f>S7/U7</f>
        <v>0</v>
      </c>
      <c r="T34">
        <f>T7/U7</f>
        <v>0</v>
      </c>
      <c r="X34">
        <f>V59/W59</f>
        <v>3.125E-2</v>
      </c>
      <c r="AA34" t="s">
        <v>2</v>
      </c>
      <c r="AC34">
        <f>AC7/AH7</f>
        <v>0.5</v>
      </c>
      <c r="AD34">
        <f>(AH7*AK7-AC7*AK6-AE7*AK8-AF7*AK9-AG7*AK10)/(AH7*AK7)</f>
        <v>0.5</v>
      </c>
      <c r="AE34">
        <f>AE7/AH7</f>
        <v>0</v>
      </c>
      <c r="AF34">
        <f>AF7/AH7</f>
        <v>0</v>
      </c>
      <c r="AG34">
        <f>AG7/AH7</f>
        <v>0</v>
      </c>
      <c r="AK34">
        <f>AI59/AJ59</f>
        <v>7.5000000000000011E-2</v>
      </c>
    </row>
    <row r="35" spans="2:37" ht="14.1" customHeight="1" x14ac:dyDescent="0.25">
      <c r="B35" t="s">
        <v>3</v>
      </c>
      <c r="D35">
        <f>D8/I8</f>
        <v>0</v>
      </c>
      <c r="E35">
        <f>E8/I8</f>
        <v>0</v>
      </c>
      <c r="F35">
        <f>(I8*L8-D8*L6-E8*L7-G8*L9-H8*L10)/(I8*L8)</f>
        <v>1</v>
      </c>
      <c r="G35">
        <f>G8/I8</f>
        <v>0</v>
      </c>
      <c r="H35">
        <f>H8/I8</f>
        <v>0</v>
      </c>
      <c r="L35">
        <f>J60/K60</f>
        <v>1.5624999999999998E-2</v>
      </c>
      <c r="N35" t="s">
        <v>3</v>
      </c>
      <c r="P35">
        <f>P8/U8</f>
        <v>0</v>
      </c>
      <c r="Q35">
        <f>Q8/U8</f>
        <v>0</v>
      </c>
      <c r="R35">
        <f>(U8*X8-P8*X6-Q8*X7-S8*X9-T8*X10)/(U8*X8)</f>
        <v>1</v>
      </c>
      <c r="S35">
        <f>S8/U8</f>
        <v>0</v>
      </c>
      <c r="T35">
        <f>T8/U8</f>
        <v>0</v>
      </c>
      <c r="X35">
        <f>V60/W60</f>
        <v>3.125E-2</v>
      </c>
      <c r="AA35" t="s">
        <v>3</v>
      </c>
      <c r="AC35">
        <f>AC8/AH8</f>
        <v>0</v>
      </c>
      <c r="AD35">
        <f>AD8/AH8</f>
        <v>0</v>
      </c>
      <c r="AE35">
        <f>(AH8*AK8-AC8*AK6-AD8*AK7-AF8*AK9-AG8*AK10)/(AH8*AK8)</f>
        <v>1</v>
      </c>
      <c r="AF35">
        <f>AF8/AH8</f>
        <v>0</v>
      </c>
      <c r="AG35">
        <f>AG8/AH8</f>
        <v>0</v>
      </c>
      <c r="AK35">
        <f>AI60/AJ60</f>
        <v>3.125E-2</v>
      </c>
    </row>
    <row r="36" spans="2:37" ht="14.1" customHeight="1" x14ac:dyDescent="0.25">
      <c r="B36" t="s">
        <v>21</v>
      </c>
      <c r="D36">
        <f>D9/I9</f>
        <v>0.10169491525423729</v>
      </c>
      <c r="E36">
        <f>E9/I9</f>
        <v>0</v>
      </c>
      <c r="F36">
        <f>F9/I9</f>
        <v>0</v>
      </c>
      <c r="G36">
        <f>(I9*L9-D9*L6-E9*L7-F9*L8-H9*L10)/(I9*L9)</f>
        <v>0.79661016949152541</v>
      </c>
      <c r="H36">
        <f>H9/I9</f>
        <v>0</v>
      </c>
      <c r="L36">
        <f>J61/K61</f>
        <v>3.9893617021276601E-3</v>
      </c>
      <c r="N36" t="s">
        <v>21</v>
      </c>
      <c r="P36">
        <f>P9/U9</f>
        <v>0.13043478260869565</v>
      </c>
      <c r="Q36">
        <f>Q9/U9</f>
        <v>0</v>
      </c>
      <c r="R36">
        <f>R9/U9</f>
        <v>0</v>
      </c>
      <c r="S36">
        <f>(U9*X9-P9*X6-Q9*X7-R9*X8-T9*X10)/(U9*X9)</f>
        <v>0.73913043478260865</v>
      </c>
      <c r="T36">
        <f>T9/U9</f>
        <v>0</v>
      </c>
      <c r="W36" s="1"/>
      <c r="X36" s="5">
        <f>V61/W61</f>
        <v>1.1029411764705883E-2</v>
      </c>
      <c r="AA36" t="s">
        <v>21</v>
      </c>
      <c r="AC36">
        <f>AC9/AH9</f>
        <v>8.3333333333333329E-2</v>
      </c>
      <c r="AD36">
        <f>AD9/AH9</f>
        <v>0</v>
      </c>
      <c r="AE36">
        <f>AE9/AH9</f>
        <v>0</v>
      </c>
      <c r="AF36">
        <f>(AH9*AK9-AC9*AK6-AD9*AK7-AE9*AK8-AG9*AK10)/(AH9*AK9)</f>
        <v>0.83333333333333337</v>
      </c>
      <c r="AG36">
        <f>AG9/AH9</f>
        <v>0</v>
      </c>
      <c r="AK36">
        <f>AI61/AJ61</f>
        <v>6.2499999999999995E-3</v>
      </c>
    </row>
    <row r="37" spans="2:37" ht="14.1" customHeight="1" x14ac:dyDescent="0.25">
      <c r="B37" t="s">
        <v>22</v>
      </c>
      <c r="D37">
        <f>D10/I10</f>
        <v>0</v>
      </c>
      <c r="E37">
        <f>E10/I10</f>
        <v>0</v>
      </c>
      <c r="F37">
        <f>F10/I10</f>
        <v>0</v>
      </c>
      <c r="G37">
        <f>G10/I10</f>
        <v>0</v>
      </c>
      <c r="H37">
        <f>(I10*L10-D10*L6-E10*L7-F10*L8-G10*L9)/(I10*L10)</f>
        <v>1</v>
      </c>
      <c r="L37">
        <f>J62/K62</f>
        <v>3.7499999999999994E-3</v>
      </c>
      <c r="N37" t="s">
        <v>22</v>
      </c>
      <c r="P37">
        <f>P10/U10</f>
        <v>0</v>
      </c>
      <c r="Q37">
        <f>Q10/U10</f>
        <v>0</v>
      </c>
      <c r="R37">
        <f>R10/U10</f>
        <v>0</v>
      </c>
      <c r="S37">
        <f>S10/U10</f>
        <v>0</v>
      </c>
      <c r="T37">
        <f>(U10*X10-P10*X6-Q10*X7-R10*X8-S10*X9)/(U10*X10)</f>
        <v>1</v>
      </c>
      <c r="W37" s="1"/>
      <c r="X37" s="5">
        <f>V62/W62</f>
        <v>9.3750000000000014E-3</v>
      </c>
      <c r="AA37" t="s">
        <v>22</v>
      </c>
      <c r="AC37">
        <f>AC10/AH10</f>
        <v>0</v>
      </c>
      <c r="AD37">
        <f>AD10/AH10</f>
        <v>0</v>
      </c>
      <c r="AE37">
        <f>AE10/AH10</f>
        <v>0</v>
      </c>
      <c r="AF37">
        <f>AF10/AH10</f>
        <v>0</v>
      </c>
      <c r="AG37">
        <f>(AH10*AK10-AC10*AK6-AD10*AK7-AE10*AK8-AF10*AK9)/(AH10*AK10)</f>
        <v>1</v>
      </c>
      <c r="AK37">
        <f>AI62/AJ62</f>
        <v>6.2499999999999995E-3</v>
      </c>
    </row>
    <row r="38" spans="2:37" ht="14.1" customHeight="1" x14ac:dyDescent="0.25">
      <c r="B38" t="s">
        <v>6</v>
      </c>
      <c r="N38" t="s">
        <v>6</v>
      </c>
      <c r="AA38" t="s">
        <v>6</v>
      </c>
    </row>
    <row r="39" spans="2:37" ht="14.1" customHeight="1" x14ac:dyDescent="0.25">
      <c r="B39" t="s">
        <v>0</v>
      </c>
      <c r="D39">
        <f>(I15*L15-E15*L16-F15*L17-G15*L18-H15*L19)/(I15*L15)</f>
        <v>0.62371134020618557</v>
      </c>
      <c r="E39">
        <f>E15/I15</f>
        <v>0.37628865979381443</v>
      </c>
      <c r="F39">
        <f>F15/I15</f>
        <v>0</v>
      </c>
      <c r="G39">
        <f>G15/I15</f>
        <v>0</v>
      </c>
      <c r="H39">
        <f>H15/I15</f>
        <v>0</v>
      </c>
      <c r="K39">
        <f>E65/F65</f>
        <v>2.0144628099173553E-2</v>
      </c>
      <c r="L39">
        <f>J65/K65</f>
        <v>1.8959649975692751E-2</v>
      </c>
      <c r="N39" t="s">
        <v>0</v>
      </c>
      <c r="P39">
        <f>(U15*X15-Q15*X16-R15*X17-S15*X18-T15*X19)/(U15*X15)</f>
        <v>0.66666666666666663</v>
      </c>
      <c r="Q39">
        <f>Q15/U15</f>
        <v>0.33333333333333331</v>
      </c>
      <c r="R39">
        <f>R15/U15</f>
        <v>0</v>
      </c>
      <c r="S39">
        <f>S15/U15</f>
        <v>0</v>
      </c>
      <c r="T39">
        <f>T15/U15</f>
        <v>0</v>
      </c>
      <c r="W39">
        <f>Q65/R65</f>
        <v>3.125E-2</v>
      </c>
      <c r="X39">
        <f>V65/W65</f>
        <v>2.9411764705882356E-2</v>
      </c>
      <c r="AA39" t="s">
        <v>0</v>
      </c>
      <c r="AC39">
        <f>(AH15*AK15-AD15*AK16-AE15*AK17-AF15*AK18-AG15*AK19)/(AH15*AK15)</f>
        <v>0.5</v>
      </c>
      <c r="AD39">
        <f>AD15/AH15</f>
        <v>0.5</v>
      </c>
      <c r="AE39">
        <f>AE15/AH15</f>
        <v>0</v>
      </c>
      <c r="AF39">
        <f>AF15/AH15</f>
        <v>0</v>
      </c>
      <c r="AG39">
        <f>AG15/AH15</f>
        <v>0</v>
      </c>
      <c r="AJ39">
        <f>AD65/AE65</f>
        <v>7.4999999999999983E-2</v>
      </c>
      <c r="AK39">
        <f>AI65/AJ65</f>
        <v>7.0588235294117632E-2</v>
      </c>
    </row>
    <row r="40" spans="2:37" ht="14.1" customHeight="1" x14ac:dyDescent="0.25">
      <c r="B40" t="s">
        <v>2</v>
      </c>
      <c r="D40">
        <f>D16/I16</f>
        <v>0.37628865979381443</v>
      </c>
      <c r="E40">
        <f>(I16*L16-D16*L15-F16*L17-G16*L18-H16*L19)/(I16*L16)</f>
        <v>0.62371134020618557</v>
      </c>
      <c r="F40">
        <f>F16/I16</f>
        <v>0</v>
      </c>
      <c r="G40">
        <f>G16/I16</f>
        <v>0</v>
      </c>
      <c r="H40">
        <f>H16/I16</f>
        <v>0</v>
      </c>
      <c r="K40">
        <f>E66/F66</f>
        <v>2.0144628099173553E-2</v>
      </c>
      <c r="L40">
        <f>J66/K66</f>
        <v>1.8959649975692751E-2</v>
      </c>
      <c r="N40" t="s">
        <v>2</v>
      </c>
      <c r="P40">
        <f>P16/U16</f>
        <v>0.33333333333333331</v>
      </c>
      <c r="Q40">
        <f>(U16*X16-P16*X15-R16*X17-S16*X18-T16*X19)/(U16*X16)</f>
        <v>0.66666666666666663</v>
      </c>
      <c r="R40">
        <f>R16/U16</f>
        <v>0</v>
      </c>
      <c r="S40">
        <f>S16/U16</f>
        <v>0</v>
      </c>
      <c r="T40">
        <f>T16/U16</f>
        <v>0</v>
      </c>
      <c r="W40">
        <f>Q66/R66</f>
        <v>3.125E-2</v>
      </c>
      <c r="X40">
        <f>V66/W66</f>
        <v>2.9411764705882356E-2</v>
      </c>
      <c r="AA40" t="s">
        <v>2</v>
      </c>
      <c r="AC40">
        <f>AC16/AH16</f>
        <v>0.5</v>
      </c>
      <c r="AD40">
        <f>(AH16*AK16-AC16*AK15-AE16*AK17-AF16*AK18-AG16*AK19)/(AH16*AK16)</f>
        <v>0.5</v>
      </c>
      <c r="AE40">
        <f>AE16/AH16</f>
        <v>0</v>
      </c>
      <c r="AF40">
        <f>AF16/AH16</f>
        <v>0</v>
      </c>
      <c r="AG40">
        <f>AG16/AH16</f>
        <v>0</v>
      </c>
      <c r="AJ40">
        <f>AD66/AE66</f>
        <v>7.4999999999999983E-2</v>
      </c>
      <c r="AK40">
        <f>AI66/AJ66</f>
        <v>7.0588235294117632E-2</v>
      </c>
    </row>
    <row r="41" spans="2:37" ht="14.1" customHeight="1" x14ac:dyDescent="0.25">
      <c r="B41" t="s">
        <v>3</v>
      </c>
      <c r="D41">
        <f>D17/I17</f>
        <v>0</v>
      </c>
      <c r="E41">
        <f>E17/I17</f>
        <v>0</v>
      </c>
      <c r="F41">
        <f>(I17*L17-D17*L15-E17*L16-G17*L18-H17*L19)/(I17*L17)</f>
        <v>1</v>
      </c>
      <c r="G41">
        <f>G17/I17</f>
        <v>0</v>
      </c>
      <c r="H41">
        <f>H17/I17</f>
        <v>0</v>
      </c>
      <c r="K41">
        <f>E67/F67</f>
        <v>1.5625E-2</v>
      </c>
      <c r="L41">
        <f>J67/K67</f>
        <v>1.4705882352941178E-2</v>
      </c>
      <c r="N41" t="s">
        <v>3</v>
      </c>
      <c r="P41">
        <f>P17/U17</f>
        <v>0</v>
      </c>
      <c r="Q41">
        <f>Q17/U17</f>
        <v>0</v>
      </c>
      <c r="R41">
        <f>(U17*X17-P17*X15-Q17*X16-S17*X18-T17*X19)/(U17*X17)</f>
        <v>1</v>
      </c>
      <c r="S41">
        <f>S17/U17</f>
        <v>0</v>
      </c>
      <c r="T41">
        <f>T17/U17</f>
        <v>0</v>
      </c>
      <c r="W41">
        <f>Q67/R67</f>
        <v>3.1250000000000007E-2</v>
      </c>
      <c r="X41">
        <f>V67/W67</f>
        <v>2.9411764705882359E-2</v>
      </c>
      <c r="AA41" t="s">
        <v>3</v>
      </c>
      <c r="AC41">
        <f>AC17/AH17</f>
        <v>0</v>
      </c>
      <c r="AD41">
        <f>AD17/AH17</f>
        <v>0</v>
      </c>
      <c r="AE41">
        <f>(AH17*AK17-AC17*AK15-AD17*AK16-AF17*AK18-AG17*AK19)/(AH17*AK17)</f>
        <v>1</v>
      </c>
      <c r="AF41">
        <f>AF17/AH17</f>
        <v>0</v>
      </c>
      <c r="AG41">
        <f>AG17/AH17</f>
        <v>0</v>
      </c>
      <c r="AJ41">
        <f>AD67/AE67</f>
        <v>3.1250000000000007E-2</v>
      </c>
      <c r="AK41">
        <f>AI67/AJ67</f>
        <v>2.9411764705882359E-2</v>
      </c>
    </row>
    <row r="42" spans="2:37" ht="14.1" customHeight="1" x14ac:dyDescent="0.25">
      <c r="B42" t="s">
        <v>21</v>
      </c>
      <c r="D42">
        <f>D18/I18</f>
        <v>9.6774193548387094E-2</v>
      </c>
      <c r="E42">
        <f>E18/I18</f>
        <v>0</v>
      </c>
      <c r="F42">
        <f>F18/I18</f>
        <v>0</v>
      </c>
      <c r="G42">
        <f>(I18*L18-D18*L15-E18*L16-F18*L17-H18*L19)/(I18*L18)</f>
        <v>0.80645161290322587</v>
      </c>
      <c r="H42">
        <f>H18/I18</f>
        <v>0</v>
      </c>
      <c r="K42">
        <f>E68/F68</f>
        <v>3.7499999999999994E-3</v>
      </c>
      <c r="L42">
        <f>J68/K68</f>
        <v>3.5294117647058825E-3</v>
      </c>
      <c r="N42" t="s">
        <v>21</v>
      </c>
      <c r="P42">
        <f>P18/U18</f>
        <v>0.13043478260869565</v>
      </c>
      <c r="Q42">
        <f>Q18/U18</f>
        <v>0</v>
      </c>
      <c r="R42">
        <f>R18/U18</f>
        <v>0</v>
      </c>
      <c r="S42">
        <f>(U18*X18-P18*X15-Q18*X16-R18*X17-T18*X19)/(U18*X18)</f>
        <v>0.73913043478260876</v>
      </c>
      <c r="T42">
        <f>T18/U18</f>
        <v>0</v>
      </c>
      <c r="W42">
        <f>Q68/R68</f>
        <v>1.1029411764705881E-2</v>
      </c>
      <c r="X42">
        <f>V68/W68</f>
        <v>1.0380622837370242E-2</v>
      </c>
      <c r="AA42" t="s">
        <v>21</v>
      </c>
      <c r="AC42">
        <f>AC18/AH18</f>
        <v>8.3333333333333329E-2</v>
      </c>
      <c r="AD42">
        <f>AD18/AH18</f>
        <v>0</v>
      </c>
      <c r="AE42">
        <f>AE18/AH18</f>
        <v>0</v>
      </c>
      <c r="AF42">
        <f>(AH18*AK18-AC18*AK15-AD18*AK16-AE18*AK17-AG18*AK19)/(AH18*AK18)</f>
        <v>0.83333333333333337</v>
      </c>
      <c r="AG42">
        <f>AG18/AH18</f>
        <v>0</v>
      </c>
      <c r="AJ42">
        <f>AD68/AE68</f>
        <v>6.2499999999999995E-3</v>
      </c>
      <c r="AK42">
        <f>AI68/AJ68</f>
        <v>5.8823529411764705E-3</v>
      </c>
    </row>
    <row r="43" spans="2:37" ht="14.1" customHeight="1" x14ac:dyDescent="0.25">
      <c r="B43" t="s">
        <v>22</v>
      </c>
      <c r="D43">
        <f>D19/I19</f>
        <v>0</v>
      </c>
      <c r="E43">
        <f>E19/I19</f>
        <v>0</v>
      </c>
      <c r="F43">
        <f>F19/I19</f>
        <v>0</v>
      </c>
      <c r="G43">
        <f>G19/I19</f>
        <v>0</v>
      </c>
      <c r="H43">
        <f>(I19*L19-D19*L15-E19*L16-F19*L17-G19*L18)/(I19*L19)</f>
        <v>1</v>
      </c>
      <c r="K43">
        <f>E69/F69</f>
        <v>3.5845588235294112E-3</v>
      </c>
      <c r="L43">
        <f>J69/K69</f>
        <v>3.3737024221453288E-3</v>
      </c>
      <c r="N43" t="s">
        <v>22</v>
      </c>
      <c r="P43">
        <f>P19/U19</f>
        <v>0</v>
      </c>
      <c r="Q43">
        <f>Q19/U19</f>
        <v>0</v>
      </c>
      <c r="R43">
        <f>R19/U19</f>
        <v>0</v>
      </c>
      <c r="S43">
        <f>S19/U19</f>
        <v>0</v>
      </c>
      <c r="T43">
        <f>(U19*X19-P19*X15-Q19*X16-R19*X17-S19*X18)/(U19*X19)</f>
        <v>1</v>
      </c>
      <c r="W43">
        <f>Q69/R69</f>
        <v>9.3749999999999997E-3</v>
      </c>
      <c r="X43">
        <f>V69/W69</f>
        <v>8.823529411764704E-3</v>
      </c>
      <c r="AA43" t="s">
        <v>22</v>
      </c>
      <c r="AC43">
        <f>AC19/AH19</f>
        <v>0</v>
      </c>
      <c r="AD43">
        <f>AD19/AH19</f>
        <v>0</v>
      </c>
      <c r="AE43">
        <f>AE19/AH19</f>
        <v>0</v>
      </c>
      <c r="AF43">
        <f>AF19/AH19</f>
        <v>0</v>
      </c>
      <c r="AG43">
        <f>(AH19*AK19-AC19*AK15-AD19*AK16-AE19*AK17-AF19*AK18)/(AH19*AK19)</f>
        <v>1</v>
      </c>
      <c r="AJ43">
        <f>AD69/AE69</f>
        <v>6.2499999999999995E-3</v>
      </c>
      <c r="AK43">
        <f>AI69/AJ69</f>
        <v>5.8823529411764705E-3</v>
      </c>
    </row>
    <row r="44" spans="2:37" ht="14.1" customHeight="1" x14ac:dyDescent="0.25">
      <c r="B44" t="s">
        <v>23</v>
      </c>
      <c r="N44" t="s">
        <v>23</v>
      </c>
      <c r="AA44" t="s">
        <v>23</v>
      </c>
    </row>
    <row r="45" spans="2:37" ht="14.1" customHeight="1" x14ac:dyDescent="0.25">
      <c r="B45" t="s">
        <v>0</v>
      </c>
      <c r="D45">
        <f>(I24*L24-E24*L25-F24*L26-G24*L27-H24*L28)/(I24*L24)</f>
        <v>0.63636363636363624</v>
      </c>
      <c r="E45">
        <f>E24/I24</f>
        <v>0.3636363636363637</v>
      </c>
      <c r="F45">
        <f>F24/I24</f>
        <v>0</v>
      </c>
      <c r="G45">
        <f>G24/I24</f>
        <v>0</v>
      </c>
      <c r="H45">
        <f>H24/I24</f>
        <v>0</v>
      </c>
      <c r="K45">
        <f>E72/F72</f>
        <v>1.7647058823529415E-2</v>
      </c>
      <c r="N45" t="s">
        <v>0</v>
      </c>
      <c r="P45">
        <f>(U24*X24-Q24*X25-R24*X26-S24*X27-T24*X28)/(U24*X24)</f>
        <v>0.66666666666666663</v>
      </c>
      <c r="Q45">
        <f>Q24/U24</f>
        <v>0.33333333333333331</v>
      </c>
      <c r="R45">
        <f>R24/U24</f>
        <v>0</v>
      </c>
      <c r="S45">
        <f>S24/U24</f>
        <v>0</v>
      </c>
      <c r="T45">
        <f>T24/U24</f>
        <v>0</v>
      </c>
      <c r="W45">
        <f>Q72/R72</f>
        <v>2.9411764705882349E-2</v>
      </c>
      <c r="AA45" t="s">
        <v>0</v>
      </c>
      <c r="AC45">
        <f>(AH24*AK24-AD24*AK25-AE24*AK26-AF24*AK27-AG24*AK28)/(AH24*AK24)</f>
        <v>0.5</v>
      </c>
      <c r="AD45">
        <f>AD24/AH24</f>
        <v>0.5</v>
      </c>
      <c r="AE45">
        <f>AE24/AH24</f>
        <v>0</v>
      </c>
      <c r="AF45">
        <f>AF24/AH24</f>
        <v>0</v>
      </c>
      <c r="AG45">
        <f>AG24/AH24</f>
        <v>0</v>
      </c>
      <c r="AJ45">
        <f>AD72/AE72</f>
        <v>7.0588235294117632E-2</v>
      </c>
    </row>
    <row r="46" spans="2:37" ht="14.1" customHeight="1" x14ac:dyDescent="0.25">
      <c r="B46" t="s">
        <v>2</v>
      </c>
      <c r="D46">
        <f>D25/I25</f>
        <v>0.3636363636363637</v>
      </c>
      <c r="E46">
        <f>(I25*L25-D25*L24-F25*L26-G25*L27-H25*L28)/(I25*L25)</f>
        <v>0.63636363636363624</v>
      </c>
      <c r="F46">
        <f>F25/I25</f>
        <v>0</v>
      </c>
      <c r="G46">
        <f>G25/I25</f>
        <v>0</v>
      </c>
      <c r="H46">
        <f>H25/I25</f>
        <v>0</v>
      </c>
      <c r="K46">
        <f>E73/F73</f>
        <v>1.7647058823529415E-2</v>
      </c>
      <c r="N46" t="s">
        <v>2</v>
      </c>
      <c r="P46">
        <f>P25/U25</f>
        <v>0.33333333333333331</v>
      </c>
      <c r="Q46">
        <f>(U25*X25-P25*X24-R25*X26-S25*X27-T25*X28)/(U25*X25)</f>
        <v>0.66666666666666663</v>
      </c>
      <c r="R46">
        <f>R25/U25</f>
        <v>0</v>
      </c>
      <c r="S46">
        <f>S25/U25</f>
        <v>0</v>
      </c>
      <c r="T46">
        <f>T25/U25</f>
        <v>0</v>
      </c>
      <c r="W46">
        <f>Q73/R73</f>
        <v>2.9411764705882349E-2</v>
      </c>
      <c r="AA46" t="s">
        <v>2</v>
      </c>
      <c r="AC46">
        <f>AC25/AH25</f>
        <v>0.5</v>
      </c>
      <c r="AD46">
        <f>(AH25*AK25-AC25*AK24-AE25*AK26-AF25*AK27-AG25*AK28)/(AH25*AK25)</f>
        <v>0.5</v>
      </c>
      <c r="AE46">
        <f>AE25/AH25</f>
        <v>0</v>
      </c>
      <c r="AF46">
        <f>AF25/AH25</f>
        <v>0</v>
      </c>
      <c r="AG46">
        <f>AG25/AH25</f>
        <v>0</v>
      </c>
      <c r="AJ46">
        <f>AD73/AE73</f>
        <v>7.0588235294117632E-2</v>
      </c>
    </row>
    <row r="47" spans="2:37" ht="14.1" customHeight="1" x14ac:dyDescent="0.25">
      <c r="B47" t="s">
        <v>3</v>
      </c>
      <c r="D47">
        <f>D26/I26</f>
        <v>0</v>
      </c>
      <c r="E47">
        <f>E26/I26</f>
        <v>0</v>
      </c>
      <c r="F47">
        <f>(I26*L26-D26*L24-E26*L25-G26*L27-H26*L28)/(I26*L26)</f>
        <v>1</v>
      </c>
      <c r="G47">
        <f>G26/I26</f>
        <v>0</v>
      </c>
      <c r="H47">
        <f>H26/I26</f>
        <v>0</v>
      </c>
      <c r="K47">
        <f>E74/F74</f>
        <v>1.4705882352941178E-2</v>
      </c>
      <c r="N47" t="s">
        <v>3</v>
      </c>
      <c r="P47">
        <f>P26/U26</f>
        <v>0</v>
      </c>
      <c r="Q47">
        <f>Q26/U26</f>
        <v>0</v>
      </c>
      <c r="R47">
        <f>(U26*X26-P26*X24-Q26*X25-S26*X27-T26*X28)/(U26*X26)</f>
        <v>1</v>
      </c>
      <c r="S47">
        <f>S26/U26</f>
        <v>0</v>
      </c>
      <c r="T47">
        <f>T26/U26</f>
        <v>0</v>
      </c>
      <c r="W47">
        <f>Q74/R74</f>
        <v>2.9411764705882353E-2</v>
      </c>
      <c r="AA47" t="s">
        <v>3</v>
      </c>
      <c r="AC47">
        <f>AC26/AH26</f>
        <v>0</v>
      </c>
      <c r="AD47">
        <f>AD26/AH26</f>
        <v>0</v>
      </c>
      <c r="AE47">
        <f>(AH26*AK26-AC26*AK24-AD26*AK25-AF26*AK27-AG26*AK28)/(AH26*AK26)</f>
        <v>1</v>
      </c>
      <c r="AF47">
        <f>AF26/AH26</f>
        <v>0</v>
      </c>
      <c r="AG47">
        <f>AG26/AH26</f>
        <v>0</v>
      </c>
      <c r="AJ47">
        <f>AD74/AE74</f>
        <v>2.9411764705882356E-2</v>
      </c>
    </row>
    <row r="48" spans="2:37" ht="14.1" customHeight="1" x14ac:dyDescent="0.25">
      <c r="B48" t="s">
        <v>21</v>
      </c>
      <c r="D48">
        <f>D27/I27</f>
        <v>9.2920353982300877E-2</v>
      </c>
      <c r="E48">
        <f>E27/I27</f>
        <v>0</v>
      </c>
      <c r="F48">
        <f>F27/I27</f>
        <v>0</v>
      </c>
      <c r="G48">
        <f>(I27*L27-D27*L24-E27*L25-F27*L26-H27*L28)/(I27*L27)</f>
        <v>0.81415929203539816</v>
      </c>
      <c r="H48">
        <f>H27/I27</f>
        <v>0</v>
      </c>
      <c r="K48">
        <f>E75/F75</f>
        <v>3.3567774936061378E-3</v>
      </c>
      <c r="N48" t="s">
        <v>21</v>
      </c>
      <c r="P48">
        <f>P27/U27</f>
        <v>0.13043478260869562</v>
      </c>
      <c r="Q48">
        <f>Q27/U27</f>
        <v>0</v>
      </c>
      <c r="R48">
        <f>R27/U27</f>
        <v>0</v>
      </c>
      <c r="S48">
        <f>(U27*X27-P27*X24-Q27*X25-R27*X26-T27*X28)/(U27*X27)</f>
        <v>0.73913043478260876</v>
      </c>
      <c r="T48">
        <f>T27/U27</f>
        <v>0</v>
      </c>
      <c r="W48">
        <f>Q75/R75</f>
        <v>1.038062283737024E-2</v>
      </c>
      <c r="AA48" t="s">
        <v>21</v>
      </c>
      <c r="AC48">
        <f>AC27/AH27</f>
        <v>8.3333333333333329E-2</v>
      </c>
      <c r="AD48">
        <f>AD27/AH27</f>
        <v>0</v>
      </c>
      <c r="AE48">
        <f>AE27/AH27</f>
        <v>0</v>
      </c>
      <c r="AF48">
        <f>(AH27*AK27-AC27*AK24-AD27*AK25-AE27*AK26-AG27*AK28)/(AH27*AK27)</f>
        <v>0.83333333333333337</v>
      </c>
      <c r="AG48">
        <f>AG27/AH27</f>
        <v>0</v>
      </c>
      <c r="AJ48">
        <f>AD75/AE75</f>
        <v>5.8823529411764705E-3</v>
      </c>
    </row>
    <row r="49" spans="2:36" ht="14.1" customHeight="1" x14ac:dyDescent="0.25">
      <c r="B49" t="s">
        <v>22</v>
      </c>
      <c r="D49">
        <f>D28/I28</f>
        <v>0</v>
      </c>
      <c r="E49">
        <f>E28/I28</f>
        <v>0</v>
      </c>
      <c r="F49">
        <f>F28/I28</f>
        <v>0</v>
      </c>
      <c r="G49">
        <f>G28/I28</f>
        <v>0</v>
      </c>
      <c r="H49">
        <f>(I28*L28-D28*L24-E28*L25-F28*L26-G28*L27)/(I28*L28)</f>
        <v>1</v>
      </c>
      <c r="K49">
        <f>E76/F76</f>
        <v>3.2507739938080499E-3</v>
      </c>
      <c r="N49" t="s">
        <v>22</v>
      </c>
      <c r="P49">
        <f>P28/U28</f>
        <v>0</v>
      </c>
      <c r="Q49">
        <f>Q28/U28</f>
        <v>0</v>
      </c>
      <c r="R49">
        <f>R28/U28</f>
        <v>0</v>
      </c>
      <c r="S49">
        <f>S28/U28</f>
        <v>0</v>
      </c>
      <c r="T49">
        <f>(U28*X28-P28*X24-Q28*X25-R28*X26-S28*X27)/(U28*X28)</f>
        <v>1</v>
      </c>
      <c r="W49">
        <f>Q76/R76</f>
        <v>8.823529411764704E-3</v>
      </c>
      <c r="AA49" t="s">
        <v>22</v>
      </c>
      <c r="AC49">
        <f>AC28/AH28</f>
        <v>0</v>
      </c>
      <c r="AD49">
        <f>AD28/AH28</f>
        <v>0</v>
      </c>
      <c r="AE49">
        <f>AE28/AH28</f>
        <v>0</v>
      </c>
      <c r="AF49">
        <f>AF28/AH28</f>
        <v>0</v>
      </c>
      <c r="AG49">
        <f>(AH28*AK28-AC28*AK24-AD28*AK25-AE28*AK26-AF28*AK27)/(AH28*AK28)</f>
        <v>1</v>
      </c>
      <c r="AJ49">
        <f>AD76/AE76</f>
        <v>5.8823529411764705E-3</v>
      </c>
    </row>
    <row r="52" spans="2:36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B52" s="1" t="s">
        <v>24</v>
      </c>
      <c r="AG52" s="1" t="s">
        <v>25</v>
      </c>
    </row>
    <row r="53" spans="2:36" ht="14.1" customHeight="1" x14ac:dyDescent="0.25">
      <c r="E53" t="s">
        <v>9</v>
      </c>
      <c r="F53" t="s">
        <v>9</v>
      </c>
      <c r="J53" t="s">
        <v>9</v>
      </c>
      <c r="K53" t="s">
        <v>9</v>
      </c>
      <c r="Q53" t="s">
        <v>9</v>
      </c>
      <c r="R53" t="s">
        <v>9</v>
      </c>
      <c r="V53" t="s">
        <v>9</v>
      </c>
      <c r="W53" t="s">
        <v>9</v>
      </c>
      <c r="AD53" t="s">
        <v>9</v>
      </c>
      <c r="AE53" t="s">
        <v>9</v>
      </c>
      <c r="AI53" t="s">
        <v>9</v>
      </c>
      <c r="AJ53" t="s">
        <v>9</v>
      </c>
    </row>
    <row r="54" spans="2:36" ht="14.1" customHeight="1" x14ac:dyDescent="0.25"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B54" t="s">
        <v>7</v>
      </c>
      <c r="AC54" t="s">
        <v>7</v>
      </c>
      <c r="AD54" t="s">
        <v>16</v>
      </c>
      <c r="AE54" t="s">
        <v>7</v>
      </c>
      <c r="AG54" t="s">
        <v>7</v>
      </c>
      <c r="AH54" t="s">
        <v>7</v>
      </c>
      <c r="AI54" t="s">
        <v>16</v>
      </c>
      <c r="AJ54" t="s">
        <v>7</v>
      </c>
    </row>
    <row r="55" spans="2:36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B55" t="s">
        <v>14</v>
      </c>
      <c r="AC55" t="s">
        <v>15</v>
      </c>
      <c r="AD55" t="s">
        <v>17</v>
      </c>
      <c r="AE55" t="s">
        <v>15</v>
      </c>
      <c r="AG55" t="s">
        <v>14</v>
      </c>
      <c r="AH55" t="s">
        <v>15</v>
      </c>
      <c r="AI55" t="s">
        <v>17</v>
      </c>
      <c r="AJ55" t="s">
        <v>15</v>
      </c>
    </row>
    <row r="56" spans="2:36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A</v>
      </c>
      <c r="P56" t="s">
        <v>10</v>
      </c>
      <c r="Q56" t="s">
        <v>18</v>
      </c>
      <c r="R56" t="s">
        <v>10</v>
      </c>
      <c r="T56" t="str">
        <f>X4</f>
        <v>A</v>
      </c>
      <c r="U56" t="s">
        <v>10</v>
      </c>
      <c r="V56" t="s">
        <v>18</v>
      </c>
      <c r="W56" t="s">
        <v>10</v>
      </c>
      <c r="AB56" t="str">
        <f>AK4</f>
        <v>A</v>
      </c>
      <c r="AC56" t="s">
        <v>10</v>
      </c>
      <c r="AD56" t="s">
        <v>18</v>
      </c>
      <c r="AE56" t="s">
        <v>10</v>
      </c>
      <c r="AG56" t="str">
        <f>AK4</f>
        <v>A</v>
      </c>
      <c r="AH56" t="s">
        <v>10</v>
      </c>
      <c r="AI56" t="s">
        <v>18</v>
      </c>
      <c r="AJ56" t="s">
        <v>10</v>
      </c>
    </row>
    <row r="57" spans="2:36" ht="14.1" customHeight="1" x14ac:dyDescent="0.25">
      <c r="B57" t="s">
        <v>5</v>
      </c>
    </row>
    <row r="58" spans="2:36" ht="14.1" customHeight="1" x14ac:dyDescent="0.25">
      <c r="B58" t="s">
        <v>0</v>
      </c>
      <c r="H58">
        <f>(I6*L6-E6*L7-F6*L8-G6*L9-H6*L10)*$C$20/$C$11</f>
        <v>9.0666666666666664</v>
      </c>
      <c r="I58">
        <f t="shared" ref="I58:I63" si="0">H58/C6</f>
        <v>0.15111111111111111</v>
      </c>
      <c r="J58">
        <f>L6/$H$63</f>
        <v>1.2895460797799175E-2</v>
      </c>
      <c r="K58">
        <f>I58/$I$63</f>
        <v>0.58459422283356266</v>
      </c>
      <c r="T58">
        <f>(U6*X6-Q6*X7-R6*X8-S6*X9-T6*X10)*$O$20/$O$11</f>
        <v>6.4</v>
      </c>
      <c r="U58">
        <f>T58/O6</f>
        <v>0.21333333333333335</v>
      </c>
      <c r="V58">
        <f>X6/$T$63</f>
        <v>2.749266862170088E-2</v>
      </c>
      <c r="W58">
        <f>U58/$U$63</f>
        <v>0.87976539589442815</v>
      </c>
      <c r="AG58">
        <f>(AH6*AK6-AD6*AK7-AE6*AK8-AF6*AK9-AG6*AK10)*$C$20/$C$11</f>
        <v>2.6666666666666665</v>
      </c>
      <c r="AH58">
        <f t="shared" ref="AH58:AH63" si="1">AG58/AB6</f>
        <v>8.8888888888888878E-2</v>
      </c>
      <c r="AI58">
        <f>AK6/$AG$63</f>
        <v>2.4287564766839378E-2</v>
      </c>
      <c r="AJ58">
        <f>AH58/$AH$63</f>
        <v>0.32383419689119164</v>
      </c>
    </row>
    <row r="59" spans="2:36" ht="14.1" customHeight="1" x14ac:dyDescent="0.25">
      <c r="B59" t="s">
        <v>2</v>
      </c>
      <c r="H59">
        <f>(I7*L7-D7*L6-F7*L8-G7*L9-H7*L10)*$C$20/$C$11</f>
        <v>9.0666666666666664</v>
      </c>
      <c r="I59">
        <f t="shared" si="0"/>
        <v>0.15111111111111111</v>
      </c>
      <c r="J59">
        <f>L7/$H$63</f>
        <v>1.2895460797799175E-2</v>
      </c>
      <c r="K59">
        <f>I59/$I$63</f>
        <v>0.58459422283356266</v>
      </c>
      <c r="T59">
        <f>(U7*X7-P7*X6-R7*X8-S7*X9-T7*X10)*$O$20/$O$11</f>
        <v>6.4</v>
      </c>
      <c r="U59">
        <f t="shared" ref="U59:U63" si="2">T59/O7</f>
        <v>0.21333333333333335</v>
      </c>
      <c r="V59">
        <f>X7/$T$63</f>
        <v>2.749266862170088E-2</v>
      </c>
      <c r="W59">
        <f>U59/$U$63</f>
        <v>0.87976539589442815</v>
      </c>
      <c r="AG59">
        <f>(AH7*AK7-AC7*AK6-AE7*AK8-AF7*AK9-AG7*AK10)*$C$20/$C$11</f>
        <v>2.6666666666666665</v>
      </c>
      <c r="AH59">
        <f t="shared" si="1"/>
        <v>8.8888888888888878E-2</v>
      </c>
      <c r="AI59">
        <f>AK7/$AG$63</f>
        <v>2.4287564766839378E-2</v>
      </c>
      <c r="AJ59">
        <f>AH59/$AH$63</f>
        <v>0.32383419689119164</v>
      </c>
    </row>
    <row r="60" spans="2:36" ht="14.1" customHeight="1" x14ac:dyDescent="0.25">
      <c r="B60" t="s">
        <v>3</v>
      </c>
      <c r="H60">
        <f>(I8*L8-D8*L6-E8*L7-G8*L9-H8*L10)*$C$20/$C$11</f>
        <v>7.68</v>
      </c>
      <c r="I60">
        <f t="shared" si="0"/>
        <v>0.128</v>
      </c>
      <c r="J60">
        <f>L8/$H$63</f>
        <v>7.7372764786795044E-3</v>
      </c>
      <c r="K60">
        <f>I60/$I$63</f>
        <v>0.49518569463548834</v>
      </c>
      <c r="T60">
        <f>(U8*X8-P8*X6-Q8*X7-S8*X9-T8*X10)*$O$20/$O$11</f>
        <v>3.84</v>
      </c>
      <c r="U60">
        <f t="shared" si="2"/>
        <v>0.128</v>
      </c>
      <c r="V60">
        <f>X8/$T$63</f>
        <v>1.6495601173020527E-2</v>
      </c>
      <c r="W60">
        <f>U60/$U$63</f>
        <v>0.52785923753665687</v>
      </c>
      <c r="AG60">
        <f>(AH8*AK8-AC8*AK6-AD8*AK7-AF8*AK9-AG8*AK10)*$C$20/$C$11</f>
        <v>3.84</v>
      </c>
      <c r="AH60">
        <f t="shared" si="1"/>
        <v>0.128</v>
      </c>
      <c r="AI60">
        <f>AK8/$AG$63</f>
        <v>1.4572538860103627E-2</v>
      </c>
      <c r="AJ60">
        <f>AH60/$AH$63</f>
        <v>0.46632124352331605</v>
      </c>
    </row>
    <row r="61" spans="2:36" ht="14.1" customHeight="1" x14ac:dyDescent="0.25">
      <c r="B61" t="s">
        <v>21</v>
      </c>
      <c r="H61">
        <f>(I9*L9-D9*L6-E9*L7-F9*L8-H9*L10)*$C$20/$C$11</f>
        <v>25.066666666666666</v>
      </c>
      <c r="I61">
        <f t="shared" si="0"/>
        <v>0.41777777777777775</v>
      </c>
      <c r="J61">
        <f>L9/$H$63</f>
        <v>6.4477303988995874E-3</v>
      </c>
      <c r="K61">
        <f>I61/$I$63</f>
        <v>1.6162310866574965</v>
      </c>
      <c r="T61">
        <f>(U9*X9-P9*X6-Q9*X7-R9*X8-T9*X10)*$O$20/$O$11</f>
        <v>9.0666666666666664</v>
      </c>
      <c r="U61">
        <f t="shared" si="2"/>
        <v>0.30222222222222223</v>
      </c>
      <c r="V61">
        <f>X9/$T$63</f>
        <v>1.374633431085044E-2</v>
      </c>
      <c r="W61">
        <f>U61/$U$63</f>
        <v>1.2463343108504399</v>
      </c>
      <c r="AG61">
        <f>(AH9*AK9-AC9*AK6-AD9*AK7-AE9*AK8-AG9*AK10)*$C$20/$C$11</f>
        <v>16</v>
      </c>
      <c r="AH61">
        <f t="shared" si="1"/>
        <v>0.53333333333333333</v>
      </c>
      <c r="AI61">
        <f>AK9/$AG$63</f>
        <v>1.2143782383419689E-2</v>
      </c>
      <c r="AJ61">
        <f>AH61/$AH$63</f>
        <v>1.9430051813471503</v>
      </c>
    </row>
    <row r="62" spans="2:36" ht="14.1" customHeight="1" x14ac:dyDescent="0.25">
      <c r="B62" t="s">
        <v>22</v>
      </c>
      <c r="H62">
        <f>(I10*L10-D10*L6-E10*L7-F10*L8-G10*L9)*$C$20/$C$11</f>
        <v>26.666666666666668</v>
      </c>
      <c r="I62">
        <f t="shared" si="0"/>
        <v>0.44444444444444448</v>
      </c>
      <c r="J62">
        <f>L10/$H$63</f>
        <v>6.4477303988995874E-3</v>
      </c>
      <c r="K62">
        <f>I62/$I$63</f>
        <v>1.7193947730398902</v>
      </c>
      <c r="T62">
        <f>(U10*X10-P10*X6-Q10*X7-R10*X8-S10*X9)*$O$20/$O$11</f>
        <v>10.666666666666666</v>
      </c>
      <c r="U62">
        <f t="shared" si="2"/>
        <v>0.35555555555555551</v>
      </c>
      <c r="V62">
        <f>X10/$T$63</f>
        <v>1.374633431085044E-2</v>
      </c>
      <c r="W62">
        <f>U62/$U$63</f>
        <v>1.4662756598240467</v>
      </c>
      <c r="AG62">
        <f>(AH10*AK10-AC10*AK6-AD10*AK7-AE10*AK8-AF10*AK9)*$C$20/$C$11</f>
        <v>16</v>
      </c>
      <c r="AH62">
        <f t="shared" si="1"/>
        <v>0.53333333333333333</v>
      </c>
      <c r="AI62">
        <f>AK10/$AG$63</f>
        <v>1.2143782383419689E-2</v>
      </c>
      <c r="AJ62">
        <f>AH62/$AH$63</f>
        <v>1.9430051813471503</v>
      </c>
    </row>
    <row r="63" spans="2:36" ht="14.1" customHeight="1" x14ac:dyDescent="0.25">
      <c r="H63">
        <f>SUM(H58:H62)</f>
        <v>77.546666666666667</v>
      </c>
      <c r="I63">
        <f t="shared" si="0"/>
        <v>0.25848888888888888</v>
      </c>
      <c r="T63">
        <f>SUM(T58:T62)</f>
        <v>36.373333333333335</v>
      </c>
      <c r="U63">
        <f t="shared" si="2"/>
        <v>0.24248888888888889</v>
      </c>
      <c r="AG63">
        <f>SUM(AG58:AG62)</f>
        <v>41.173333333333332</v>
      </c>
      <c r="AH63">
        <f t="shared" si="1"/>
        <v>0.27448888888888889</v>
      </c>
    </row>
    <row r="64" spans="2:36" ht="14.1" customHeight="1" x14ac:dyDescent="0.25">
      <c r="B64" t="s">
        <v>6</v>
      </c>
    </row>
    <row r="65" spans="2:36" ht="14.1" customHeight="1" x14ac:dyDescent="0.25">
      <c r="B65" t="s">
        <v>0</v>
      </c>
      <c r="C65">
        <f>I15*L15-E15*L16-F15*L17-G15*L18-H15*L19</f>
        <v>10.083333333333334</v>
      </c>
      <c r="D65">
        <f t="shared" ref="D65:D70" si="3">C65/C15</f>
        <v>0.15512820512820513</v>
      </c>
      <c r="E65">
        <f>L15/$C$70</f>
        <v>1.2079726192872961E-2</v>
      </c>
      <c r="F65">
        <f>D65/$D$70</f>
        <v>0.5996499976769758</v>
      </c>
      <c r="H65">
        <f>(I15*L15-E15*L16-F15*L17-G15*L18-H15*L19)*$C$29/$C$20</f>
        <v>10.713541666666668</v>
      </c>
      <c r="I65">
        <f t="shared" ref="I65:I70" si="4">H65/C15</f>
        <v>0.16482371794871797</v>
      </c>
      <c r="J65">
        <f>L15/$H$70</f>
        <v>1.1369154063880433E-2</v>
      </c>
      <c r="K65">
        <f>I65/$I$70</f>
        <v>0.5996499976769758</v>
      </c>
      <c r="O65">
        <f>U15*X15-Q15*X16-R15*X17-S15*X18-T15*X19</f>
        <v>8</v>
      </c>
      <c r="P65">
        <f>O65/O15</f>
        <v>0.2</v>
      </c>
      <c r="Q65">
        <f>X15/$O$70</f>
        <v>2.855782960495002E-2</v>
      </c>
      <c r="R65">
        <f>P65/$P$70</f>
        <v>0.91385054735840066</v>
      </c>
      <c r="T65">
        <f>(U15*X15-Q15*X16-R15*X17-S15*X18-T15*X19)*$O$29/$O$20</f>
        <v>8.5</v>
      </c>
      <c r="U65">
        <f t="shared" ref="U65:U70" si="5">T65/O15</f>
        <v>0.21249999999999999</v>
      </c>
      <c r="V65">
        <f>X15/$T$70</f>
        <v>2.6877957275247083E-2</v>
      </c>
      <c r="W65">
        <f>U65/$U$70</f>
        <v>0.91385054735840077</v>
      </c>
      <c r="AB65">
        <f>AH15*AK15-AD15*AK16-AE15*AK17-AF15*AK18-AG15*AK19</f>
        <v>2.0833333333333335</v>
      </c>
      <c r="AC65">
        <f t="shared" ref="AC65:AC70" si="6">AB65/AB15</f>
        <v>8.3333333333333343E-2</v>
      </c>
      <c r="AD65">
        <f>AK15/$AB$70</f>
        <v>2.09351011863224E-2</v>
      </c>
      <c r="AE65">
        <f>AC65/$AC$70</f>
        <v>0.27913468248429874</v>
      </c>
      <c r="AG65">
        <f>(AH15*AK15-AD15*AK16-AE15*AK17-AF15*AK18-AG15*AK19)*$C$29/$C$20</f>
        <v>2.213541666666667</v>
      </c>
      <c r="AH65">
        <f t="shared" ref="AH65:AH70" si="7">AG65/AB15</f>
        <v>8.8541666666666685E-2</v>
      </c>
      <c r="AI65">
        <f>AK15/$AG$70</f>
        <v>1.9703624645950494E-2</v>
      </c>
      <c r="AJ65">
        <f>AH65/$AH$70</f>
        <v>0.27913468248429874</v>
      </c>
    </row>
    <row r="66" spans="2:36" ht="14.1" customHeight="1" x14ac:dyDescent="0.25">
      <c r="B66" t="s">
        <v>2</v>
      </c>
      <c r="C66">
        <f>I16*L16-D16*L15-F16*L17-G16*L18-H16*L19</f>
        <v>10.083333333333334</v>
      </c>
      <c r="D66">
        <f t="shared" si="3"/>
        <v>0.15512820512820513</v>
      </c>
      <c r="E66">
        <f>L16/$C$70</f>
        <v>1.2079726192872961E-2</v>
      </c>
      <c r="F66">
        <f>D66/$D$70</f>
        <v>0.5996499976769758</v>
      </c>
      <c r="H66">
        <f>(I16*L16-D16*L15-F16*L17-G16*L18-H16*L19)*$C$29/$C$20</f>
        <v>10.713541666666668</v>
      </c>
      <c r="I66">
        <f t="shared" si="4"/>
        <v>0.16482371794871797</v>
      </c>
      <c r="J66">
        <f>L16/$H$70</f>
        <v>1.1369154063880433E-2</v>
      </c>
      <c r="K66">
        <f>I66/$I$70</f>
        <v>0.5996499976769758</v>
      </c>
      <c r="O66">
        <f>U16*X16-P16*X15-R16*X17-S16*X18-T16*X19</f>
        <v>8</v>
      </c>
      <c r="P66">
        <f t="shared" ref="P66:P70" si="8">O66/O16</f>
        <v>0.2</v>
      </c>
      <c r="Q66">
        <f>X16/$O$70</f>
        <v>2.855782960495002E-2</v>
      </c>
      <c r="R66">
        <f>P66/$P$70</f>
        <v>0.91385054735840066</v>
      </c>
      <c r="T66">
        <f>(U16*X16-P16*X15-R16*X17-S16*X18-T16*X19)*$O$29/$O$20</f>
        <v>8.5</v>
      </c>
      <c r="U66">
        <f t="shared" si="5"/>
        <v>0.21249999999999999</v>
      </c>
      <c r="V66">
        <f>X16/$T$70</f>
        <v>2.6877957275247083E-2</v>
      </c>
      <c r="W66">
        <f>U66/$U$70</f>
        <v>0.91385054735840077</v>
      </c>
      <c r="AB66">
        <f>AH16*AK16-AC16*AK15-AE16*AK17-AF16*AK18-AG16*AK19</f>
        <v>2.0833333333333335</v>
      </c>
      <c r="AC66">
        <f t="shared" si="6"/>
        <v>8.3333333333333343E-2</v>
      </c>
      <c r="AD66">
        <f>AK16/$AB$70</f>
        <v>2.09351011863224E-2</v>
      </c>
      <c r="AE66">
        <f>AC66/$AC$70</f>
        <v>0.27913468248429874</v>
      </c>
      <c r="AG66">
        <f>(AH16*AK16-AC16*AK15-AE16*AK17-AF16*AK18-AG16*AK19)*$C$29/$C$20</f>
        <v>2.213541666666667</v>
      </c>
      <c r="AH66">
        <f t="shared" si="7"/>
        <v>8.8541666666666685E-2</v>
      </c>
      <c r="AI66">
        <f>AK16/$AG$70</f>
        <v>1.9703624645950494E-2</v>
      </c>
      <c r="AJ66">
        <f>AH66/$AH$70</f>
        <v>0.27913468248429874</v>
      </c>
    </row>
    <row r="67" spans="2:36" ht="14.1" customHeight="1" x14ac:dyDescent="0.25">
      <c r="B67" t="s">
        <v>3</v>
      </c>
      <c r="C67">
        <f>I17*L17-D17*L15-E17*L16-G17*L18-H17*L19</f>
        <v>7.1999999999999993</v>
      </c>
      <c r="D67">
        <f t="shared" si="3"/>
        <v>0.11999999999999998</v>
      </c>
      <c r="E67">
        <f>L17/$C$70</f>
        <v>7.2478357157237765E-3</v>
      </c>
      <c r="F67">
        <f>D67/$D$70</f>
        <v>0.46386148580632169</v>
      </c>
      <c r="H67">
        <f>(I17*L17-D17*L15-E17*L16-G17*L18-H17*L19)*$C$29/$C$20</f>
        <v>7.6499999999999986</v>
      </c>
      <c r="I67">
        <f t="shared" si="4"/>
        <v>0.12749999999999997</v>
      </c>
      <c r="J67">
        <f>L17/$H$70</f>
        <v>6.8214924383282593E-3</v>
      </c>
      <c r="K67">
        <f>I67/$I$70</f>
        <v>0.46386148580632158</v>
      </c>
      <c r="O67">
        <f>U17*X17-P17*X15-Q17*X16-S17*X18-T17*X19</f>
        <v>3.5999999999999996</v>
      </c>
      <c r="P67">
        <f t="shared" si="8"/>
        <v>0.11999999999999998</v>
      </c>
      <c r="Q67">
        <f>X17/$O$70</f>
        <v>1.7134697762970011E-2</v>
      </c>
      <c r="R67">
        <f>P67/$P$70</f>
        <v>0.54831032841504024</v>
      </c>
      <c r="T67">
        <f>(U17*X17-P17*X15-Q17*X16-S17*X18-T17*X19)*$O$29/$O$20</f>
        <v>3.8249999999999993</v>
      </c>
      <c r="U67">
        <f t="shared" si="5"/>
        <v>0.12749999999999997</v>
      </c>
      <c r="V67">
        <f>X17/$T$70</f>
        <v>1.6126774365148248E-2</v>
      </c>
      <c r="W67">
        <f>U67/$U$70</f>
        <v>0.54831032841504035</v>
      </c>
      <c r="AB67">
        <f>AH17*AK17-AC17*AK15-AD17*AK16-AF17*AK18-AG17*AK19</f>
        <v>3.5999999999999996</v>
      </c>
      <c r="AC67">
        <f t="shared" si="6"/>
        <v>0.11999999999999998</v>
      </c>
      <c r="AD67">
        <f>AK17/$AB$70</f>
        <v>1.2561060711793441E-2</v>
      </c>
      <c r="AE67">
        <f>AC67/$AC$70</f>
        <v>0.40195394277739005</v>
      </c>
      <c r="AG67">
        <f>(AH17*AK17-AC17*AK15-AD17*AK16-AF17*AK18-AG17*AK19)*$C$29/$C$20</f>
        <v>3.8249999999999993</v>
      </c>
      <c r="AH67">
        <f t="shared" si="7"/>
        <v>0.12749999999999997</v>
      </c>
      <c r="AI67">
        <f>AK17/$AG$70</f>
        <v>1.1822174787570297E-2</v>
      </c>
      <c r="AJ67">
        <f>AH67/$AH$70</f>
        <v>0.40195394277738999</v>
      </c>
    </row>
    <row r="68" spans="2:36" ht="14.1" customHeight="1" x14ac:dyDescent="0.25">
      <c r="B68" t="s">
        <v>21</v>
      </c>
      <c r="C68">
        <f>I18*L18-D18*L15-E18*L16-F18*L17-H18*L19</f>
        <v>27.083333333333336</v>
      </c>
      <c r="D68">
        <f t="shared" si="3"/>
        <v>0.41666666666666669</v>
      </c>
      <c r="E68">
        <f>L18/$C$70</f>
        <v>6.0398630964364807E-3</v>
      </c>
      <c r="F68">
        <f>D68/$D$70</f>
        <v>1.6106301590497285</v>
      </c>
      <c r="H68">
        <f>(I18*L18-D18*L15-E18*L16-F18*L17-H18*L19)*$C$29/$C$20</f>
        <v>28.776041666666668</v>
      </c>
      <c r="I68">
        <f t="shared" si="4"/>
        <v>0.44270833333333337</v>
      </c>
      <c r="J68">
        <f>L18/$H$70</f>
        <v>5.6845770319402167E-3</v>
      </c>
      <c r="K68">
        <f>I68/$I$70</f>
        <v>1.6106301590497281</v>
      </c>
      <c r="O68">
        <f>U18*X18-P18*X15-Q18*X16-R18*X17-T18*X19</f>
        <v>7.0833333333333339</v>
      </c>
      <c r="P68">
        <f t="shared" si="8"/>
        <v>0.28333333333333338</v>
      </c>
      <c r="Q68">
        <f>X18/$O$70</f>
        <v>1.427891480247501E-2</v>
      </c>
      <c r="R68">
        <f>P68/$P$70</f>
        <v>1.2946216087577345</v>
      </c>
      <c r="T68">
        <f>(U18*X18-P18*X15-Q18*X16-R18*X17-T18*X19)*$O$29/$O$20</f>
        <v>7.526041666666667</v>
      </c>
      <c r="U68">
        <f t="shared" si="5"/>
        <v>0.30104166666666665</v>
      </c>
      <c r="V68">
        <f>X18/$T$70</f>
        <v>1.3438978637623542E-2</v>
      </c>
      <c r="W68">
        <f>U68/$U$70</f>
        <v>1.2946216087577345</v>
      </c>
      <c r="AB68">
        <f>AH18*AK18-AC18*AK15-AD18*AK16-AE18*AK17-AG18*AK19</f>
        <v>20</v>
      </c>
      <c r="AC68">
        <f t="shared" si="6"/>
        <v>0.5</v>
      </c>
      <c r="AD68">
        <f>AK18/$AB$70</f>
        <v>1.04675505931612E-2</v>
      </c>
      <c r="AE68">
        <f>AC68/$AC$70</f>
        <v>1.6748080949057922</v>
      </c>
      <c r="AG68">
        <f>(AH18*AK18-AC18*AK15-AD18*AK16-AE18*AK17-AG18*AK19)*$C$29/$C$20</f>
        <v>21.25</v>
      </c>
      <c r="AH68">
        <f t="shared" si="7"/>
        <v>0.53125</v>
      </c>
      <c r="AI68">
        <f>AK18/$AG$70</f>
        <v>9.851812322975247E-3</v>
      </c>
      <c r="AJ68">
        <f>AH68/$AH$70</f>
        <v>1.674808094905792</v>
      </c>
    </row>
    <row r="69" spans="2:36" ht="14.1" customHeight="1" x14ac:dyDescent="0.25">
      <c r="B69" t="s">
        <v>22</v>
      </c>
      <c r="C69">
        <f>I19*L19-D19*L15-E19*L16-F19*L17-G19*L18</f>
        <v>28.333333333333336</v>
      </c>
      <c r="D69">
        <f t="shared" si="3"/>
        <v>0.43589743589743596</v>
      </c>
      <c r="E69">
        <f>L19/$C$70</f>
        <v>6.0398630964364807E-3</v>
      </c>
      <c r="F69">
        <f>D69/$D$70</f>
        <v>1.6849669356212544</v>
      </c>
      <c r="H69">
        <f>(I19*L19-D19*L15-E19*L16-F19*L17-G19*L18)*$C$29/$C$20</f>
        <v>30.104166666666668</v>
      </c>
      <c r="I69">
        <f t="shared" si="4"/>
        <v>0.46314102564102566</v>
      </c>
      <c r="J69">
        <f>L19/$H$70</f>
        <v>5.6845770319402167E-3</v>
      </c>
      <c r="K69">
        <f>I69/$I$70</f>
        <v>1.684966935621254</v>
      </c>
      <c r="O69">
        <f>U19*X19-P19*X15-Q19*X16-R19*X17-S19*X18</f>
        <v>8.3333333333333339</v>
      </c>
      <c r="P69">
        <f t="shared" si="8"/>
        <v>0.33333333333333337</v>
      </c>
      <c r="Q69">
        <f>X19/$O$70</f>
        <v>1.427891480247501E-2</v>
      </c>
      <c r="R69">
        <f>P69/$P$70</f>
        <v>1.5230842455973346</v>
      </c>
      <c r="T69">
        <f>(U19*X19-P19*X15-Q19*X16-R19*X17-S19*X18)*$O$29/$O$20</f>
        <v>8.8541666666666679</v>
      </c>
      <c r="U69">
        <f t="shared" si="5"/>
        <v>0.35416666666666674</v>
      </c>
      <c r="V69">
        <f>X19/$T$70</f>
        <v>1.3438978637623542E-2</v>
      </c>
      <c r="W69">
        <f>U69/$U$70</f>
        <v>1.523084245597335</v>
      </c>
      <c r="AB69">
        <f>AH19*AK19-AC19*AK15-AD19*AK16-AE19*AK17-AF19*AK18</f>
        <v>20</v>
      </c>
      <c r="AC69">
        <f t="shared" si="6"/>
        <v>0.5</v>
      </c>
      <c r="AD69">
        <f>AK19/$AB$70</f>
        <v>1.04675505931612E-2</v>
      </c>
      <c r="AE69">
        <f>AC69/$AC$70</f>
        <v>1.6748080949057922</v>
      </c>
      <c r="AG69">
        <f>(AH19*AK19-AC19*AK15-AD19*AK16-AE19*AK17-AF19*AK18)*$C$29/$C$20</f>
        <v>21.25</v>
      </c>
      <c r="AH69">
        <f t="shared" si="7"/>
        <v>0.53125</v>
      </c>
      <c r="AI69">
        <f>AK19/$AG$70</f>
        <v>9.851812322975247E-3</v>
      </c>
      <c r="AJ69">
        <f>AH69/$AH$70</f>
        <v>1.674808094905792</v>
      </c>
    </row>
    <row r="70" spans="2:36" ht="14.1" customHeight="1" x14ac:dyDescent="0.25">
      <c r="C70">
        <f>SUM(C65:C69)</f>
        <v>82.783333333333331</v>
      </c>
      <c r="D70">
        <f t="shared" si="3"/>
        <v>0.25869791666666664</v>
      </c>
      <c r="H70">
        <f>SUM(H65:H69)</f>
        <v>87.957291666666677</v>
      </c>
      <c r="I70">
        <f t="shared" si="4"/>
        <v>0.27486653645833337</v>
      </c>
      <c r="O70">
        <f>SUM(O65:O69)</f>
        <v>35.016666666666673</v>
      </c>
      <c r="P70">
        <f t="shared" si="8"/>
        <v>0.21885416666666671</v>
      </c>
      <c r="T70">
        <f>SUM(T65:T69)</f>
        <v>37.205208333333331</v>
      </c>
      <c r="U70">
        <f t="shared" si="5"/>
        <v>0.23253255208333332</v>
      </c>
      <c r="AB70">
        <f>SUM(AB65:AB69)</f>
        <v>47.766666666666666</v>
      </c>
      <c r="AC70">
        <f t="shared" si="6"/>
        <v>0.29854166666666665</v>
      </c>
      <c r="AG70">
        <f>SUM(AG65:AG69)</f>
        <v>50.752083333333331</v>
      </c>
      <c r="AH70">
        <f t="shared" si="7"/>
        <v>0.31720052083333333</v>
      </c>
    </row>
    <row r="71" spans="2:36" ht="14.1" customHeight="1" x14ac:dyDescent="0.25">
      <c r="B71" t="s">
        <v>23</v>
      </c>
    </row>
    <row r="72" spans="2:36" ht="14.1" customHeight="1" x14ac:dyDescent="0.25">
      <c r="B72" t="s">
        <v>0</v>
      </c>
      <c r="C72">
        <f>I24*L24-E24*L25-F24*L26-G24*L27-H24*L28</f>
        <v>11.666666666666664</v>
      </c>
      <c r="D72">
        <f t="shared" ref="D72:D77" si="9">C72/C24</f>
        <v>0.16666666666666663</v>
      </c>
      <c r="E72">
        <f>L24/$C$77</f>
        <v>1.0768126346015795E-2</v>
      </c>
      <c r="F72">
        <f>D72/$D$77</f>
        <v>0.61019382627422825</v>
      </c>
      <c r="H72">
        <f>(I24*L24-E24*L25-F24*L26-G24*L27-H24*L28)*$C$29/$C$20</f>
        <v>12.395833333333332</v>
      </c>
      <c r="I72">
        <f t="shared" ref="I72:I77" si="10">H72/C24</f>
        <v>0.17708333333333331</v>
      </c>
      <c r="J72">
        <f>L24/$H$77</f>
        <v>1.0134707149191336E-2</v>
      </c>
      <c r="K72">
        <f>I72/$I$77</f>
        <v>0.61019382627422836</v>
      </c>
      <c r="O72">
        <f>U24*X24-Q24*X25-R24*X26-S24*X27-T24*X28</f>
        <v>10</v>
      </c>
      <c r="P72">
        <f t="shared" ref="P72:P77" si="11">O72/O24</f>
        <v>0.2</v>
      </c>
      <c r="Q72">
        <f>X24/$O$77</f>
        <v>2.7829313543599254E-2</v>
      </c>
      <c r="R72">
        <f>P72/$P$77</f>
        <v>0.94619666048237472</v>
      </c>
      <c r="T72">
        <f>(U24*X24-Q24*X25-R24*X26-S24*X27-T24*X28)*$O$29/$O$20</f>
        <v>10.625</v>
      </c>
      <c r="U72">
        <f t="shared" ref="U72:U77" si="12">T72/O24</f>
        <v>0.21249999999999999</v>
      </c>
      <c r="V72">
        <f>X24/$T$77</f>
        <v>2.6192295099858126E-2</v>
      </c>
      <c r="W72">
        <f>U72/$U$77</f>
        <v>0.94619666048237472</v>
      </c>
      <c r="AB72">
        <f>AH24*AK24-AD24*AK25-AE24*AK26-AF24*AK27-AG24*AK28</f>
        <v>1.6666666666666667</v>
      </c>
      <c r="AC72">
        <f t="shared" ref="AC72:AC77" si="13">AB72/AB24</f>
        <v>8.3333333333333343E-2</v>
      </c>
      <c r="AD72">
        <f>AK24/$AB$77</f>
        <v>1.7564402810304448E-2</v>
      </c>
      <c r="AE72">
        <f>AC72/$AC$77</f>
        <v>0.2488290398126464</v>
      </c>
      <c r="AG72">
        <f>(AH24*AK24-AD24*AK25-AE24*AK26-AF24*AK27-AG24*AK28)*$C$29/$C$20</f>
        <v>1.7708333333333335</v>
      </c>
      <c r="AH72">
        <f t="shared" ref="AH72:AH77" si="14">AG72/AB24</f>
        <v>8.8541666666666671E-2</v>
      </c>
      <c r="AI72">
        <f>AK24/$AG$77</f>
        <v>1.6531202644992422E-2</v>
      </c>
      <c r="AJ72">
        <f>AH72/$AH$77</f>
        <v>0.24882903981264637</v>
      </c>
    </row>
    <row r="73" spans="2:36" ht="14.1" customHeight="1" x14ac:dyDescent="0.25">
      <c r="B73" t="s">
        <v>2</v>
      </c>
      <c r="C73">
        <f>I25*L25-D25*L24-F25*L26-G25*L27-H25*L28</f>
        <v>11.666666666666664</v>
      </c>
      <c r="D73">
        <f t="shared" si="9"/>
        <v>0.16666666666666663</v>
      </c>
      <c r="E73">
        <f>L25/$C$77</f>
        <v>1.0768126346015795E-2</v>
      </c>
      <c r="F73">
        <f>D73/$D$77</f>
        <v>0.61019382627422825</v>
      </c>
      <c r="H73">
        <f>(I25*L25-D25*L24-F25*L26-G25*L27-H25*L28)*$C$29/$C$20</f>
        <v>12.395833333333332</v>
      </c>
      <c r="I73">
        <f t="shared" si="10"/>
        <v>0.17708333333333331</v>
      </c>
      <c r="J73">
        <f>L25/$H$77</f>
        <v>1.0134707149191336E-2</v>
      </c>
      <c r="K73">
        <f>I73/$I$77</f>
        <v>0.61019382627422836</v>
      </c>
      <c r="O73">
        <f>U25*X25-P25*X24-R25*X26-S25*X27-T25*X28</f>
        <v>10</v>
      </c>
      <c r="P73">
        <f t="shared" si="11"/>
        <v>0.2</v>
      </c>
      <c r="Q73">
        <f>X25/$O$77</f>
        <v>2.7829313543599254E-2</v>
      </c>
      <c r="R73">
        <f>P73/$P$77</f>
        <v>0.94619666048237472</v>
      </c>
      <c r="T73">
        <f>(U25*X25-P25*X24-R25*X26-S25*X27-T25*X28)*$O$29/$O$20</f>
        <v>10.625</v>
      </c>
      <c r="U73">
        <f t="shared" si="12"/>
        <v>0.21249999999999999</v>
      </c>
      <c r="V73">
        <f>X25/$T$77</f>
        <v>2.6192295099858126E-2</v>
      </c>
      <c r="W73">
        <f>U73/$U$77</f>
        <v>0.94619666048237472</v>
      </c>
      <c r="AB73">
        <f>AH25*AK25-AC25*AK24-AE25*AK26-AF25*AK27-AG25*AK28</f>
        <v>1.6666666666666667</v>
      </c>
      <c r="AC73">
        <f t="shared" si="13"/>
        <v>8.3333333333333343E-2</v>
      </c>
      <c r="AD73">
        <f>AK25/$AB$77</f>
        <v>1.7564402810304448E-2</v>
      </c>
      <c r="AE73">
        <f>AC73/$AC$77</f>
        <v>0.2488290398126464</v>
      </c>
      <c r="AG73">
        <f>(AH25*AK25-AC25*AK24-AE25*AK26-AF25*AK27-AG25*AK28)*$C$29/$C$20</f>
        <v>1.7708333333333335</v>
      </c>
      <c r="AH73">
        <f t="shared" si="14"/>
        <v>8.8541666666666671E-2</v>
      </c>
      <c r="AI73">
        <f>AK25/$AG$77</f>
        <v>1.6531202644992422E-2</v>
      </c>
      <c r="AJ73">
        <f>AH73/$AH$77</f>
        <v>0.24882903981264637</v>
      </c>
    </row>
    <row r="74" spans="2:36" ht="14.1" customHeight="1" x14ac:dyDescent="0.25">
      <c r="B74" t="s">
        <v>3</v>
      </c>
      <c r="C74">
        <f>I26*L26-D26*L24-E26*L25-G26*L27-H26*L28</f>
        <v>7.1999999999999984</v>
      </c>
      <c r="D74">
        <f t="shared" si="9"/>
        <v>0.11999999999999997</v>
      </c>
      <c r="E74">
        <f>L26/$C$77</f>
        <v>6.4608758076094763E-3</v>
      </c>
      <c r="F74">
        <f>D74/$D$77</f>
        <v>0.43933955491744436</v>
      </c>
      <c r="H74">
        <f>(I26*L26-D26*L24-E26*L25-G26*L27-H26*L28)*$C$29/$C$20</f>
        <v>7.6499999999999986</v>
      </c>
      <c r="I74">
        <f t="shared" si="10"/>
        <v>0.12749999999999997</v>
      </c>
      <c r="J74">
        <f>L26/$H$77</f>
        <v>6.0808242895148005E-3</v>
      </c>
      <c r="K74">
        <f>I74/$I$77</f>
        <v>0.43933955491744436</v>
      </c>
      <c r="O74">
        <f>U26*X26-P26*X24-Q26*X25-S26*X27-T26*X28</f>
        <v>3.5999999999999996</v>
      </c>
      <c r="P74">
        <f t="shared" si="11"/>
        <v>0.11999999999999998</v>
      </c>
      <c r="Q74">
        <f>X26/$O$77</f>
        <v>1.6697588126159551E-2</v>
      </c>
      <c r="R74">
        <f>P74/$P$77</f>
        <v>0.56771799628942476</v>
      </c>
      <c r="T74">
        <f>(U26*X26-P26*X24-Q26*X25-S26*X27-T26*X28)*$O$29/$O$20</f>
        <v>3.8249999999999993</v>
      </c>
      <c r="U74">
        <f t="shared" si="12"/>
        <v>0.12749999999999997</v>
      </c>
      <c r="V74">
        <f>X26/$T$77</f>
        <v>1.5715377059914874E-2</v>
      </c>
      <c r="W74">
        <f>U74/$U$77</f>
        <v>0.56771799628942476</v>
      </c>
      <c r="AB74">
        <f>AH26*AK26-AC26*AK24-AD26*AK25-AF26*AK27-AG26*AK28</f>
        <v>3.5999999999999996</v>
      </c>
      <c r="AC74">
        <f t="shared" si="13"/>
        <v>0.11999999999999998</v>
      </c>
      <c r="AD74">
        <f>AK26/$AB$77</f>
        <v>1.0538641686182669E-2</v>
      </c>
      <c r="AE74">
        <f>AC74/$AC$77</f>
        <v>0.35831381733021073</v>
      </c>
      <c r="AG74">
        <f>(AH26*AK26-AC26*AK24-AD26*AK25-AF26*AK27-AG26*AK28)*$C$29/$C$20</f>
        <v>3.8249999999999993</v>
      </c>
      <c r="AH74">
        <f t="shared" si="14"/>
        <v>0.12749999999999997</v>
      </c>
      <c r="AI74">
        <f>AK26/$AG$77</f>
        <v>9.9187215869954541E-3</v>
      </c>
      <c r="AJ74">
        <f>AH74/$AH$77</f>
        <v>0.35831381733021073</v>
      </c>
    </row>
    <row r="75" spans="2:36" ht="14.1" customHeight="1" x14ac:dyDescent="0.25">
      <c r="B75" t="s">
        <v>21</v>
      </c>
      <c r="C75">
        <f>I27*L27-D27*L24-E27*L25-F27*L26-H27*L28</f>
        <v>30.666666666666664</v>
      </c>
      <c r="D75">
        <f t="shared" si="9"/>
        <v>0.43809523809523804</v>
      </c>
      <c r="E75">
        <f>L27/$C$77</f>
        <v>5.3840631730078968E-3</v>
      </c>
      <c r="F75">
        <f>D75/$D$77</f>
        <v>1.6039380576351145</v>
      </c>
      <c r="H75">
        <f>(I27*L27-D27*L24-E27*L25-F27*L26-H27*L28)*$C$29/$C$20</f>
        <v>32.583333333333329</v>
      </c>
      <c r="I75">
        <f t="shared" si="10"/>
        <v>0.46547619047619043</v>
      </c>
      <c r="J75">
        <f>L27/$H$77</f>
        <v>5.0673535745956672E-3</v>
      </c>
      <c r="K75">
        <f>I75/$I$77</f>
        <v>1.6039380576351143</v>
      </c>
      <c r="O75">
        <f>U27*X27-P27*X24-Q27*X25-R27*X26-T27*X28</f>
        <v>5.6666666666666679</v>
      </c>
      <c r="P75">
        <f t="shared" si="11"/>
        <v>0.28333333333333338</v>
      </c>
      <c r="Q75">
        <f>X27/$O$77</f>
        <v>1.3914656771799627E-2</v>
      </c>
      <c r="R75">
        <f>P75/$P$77</f>
        <v>1.3404452690166977</v>
      </c>
      <c r="T75">
        <f>(U27*X27-P27*X24-Q27*X25-R27*X26-T27*X28)*$O$29/$O$20</f>
        <v>6.0208333333333339</v>
      </c>
      <c r="U75">
        <f t="shared" si="12"/>
        <v>0.30104166666666671</v>
      </c>
      <c r="V75">
        <f>X27/$T$77</f>
        <v>1.3096147549929063E-2</v>
      </c>
      <c r="W75">
        <f>U75/$U$77</f>
        <v>1.3404452690166977</v>
      </c>
      <c r="AB75">
        <f>AH27*AK27-AC27*AK24-AD27*AK25-AE27*AK26-AG27*AK28</f>
        <v>25</v>
      </c>
      <c r="AC75">
        <f t="shared" si="13"/>
        <v>0.5</v>
      </c>
      <c r="AD75">
        <f>AK27/$AB$77</f>
        <v>8.7822014051522242E-3</v>
      </c>
      <c r="AE75">
        <f>AC75/$AC$77</f>
        <v>1.4929742388758782</v>
      </c>
      <c r="AG75">
        <f>(AH27*AK27-AC27*AK24-AD27*AK25-AE27*AK26-AG27*AK28)*$C$29/$C$20</f>
        <v>26.5625</v>
      </c>
      <c r="AH75">
        <f t="shared" si="14"/>
        <v>0.53125</v>
      </c>
      <c r="AI75">
        <f>AK27/$AG$77</f>
        <v>8.2656013224962112E-3</v>
      </c>
      <c r="AJ75">
        <f>AH75/$AH$77</f>
        <v>1.4929742388758782</v>
      </c>
    </row>
    <row r="76" spans="2:36" ht="14.1" customHeight="1" x14ac:dyDescent="0.25">
      <c r="B76" t="s">
        <v>22</v>
      </c>
      <c r="C76">
        <f>I28*L28-D28*L24-E28*L25-F28*L26-G28*L27</f>
        <v>31.666666666666661</v>
      </c>
      <c r="D76">
        <f t="shared" si="9"/>
        <v>0.45238095238095227</v>
      </c>
      <c r="E76">
        <f>L28/$C$77</f>
        <v>5.3840631730078968E-3</v>
      </c>
      <c r="F76">
        <f>D76/$D$77</f>
        <v>1.6562403856014767</v>
      </c>
      <c r="H76">
        <f>(I28*L28-D28*L24-E28*L25-F28*L26-G28*L27)*$C$29/$C$20</f>
        <v>33.645833333333329</v>
      </c>
      <c r="I76">
        <f t="shared" si="10"/>
        <v>0.48065476190476186</v>
      </c>
      <c r="J76">
        <f>L28/$H$77</f>
        <v>5.0673535745956672E-3</v>
      </c>
      <c r="K76">
        <f>I76/$I$77</f>
        <v>1.6562403856014769</v>
      </c>
      <c r="O76">
        <f>U28*X28-P28*X24-Q28*X25-R28*X26-S28*X27</f>
        <v>6.6666666666666679</v>
      </c>
      <c r="P76">
        <f t="shared" si="11"/>
        <v>0.33333333333333337</v>
      </c>
      <c r="Q76">
        <f>X28/$O$77</f>
        <v>1.3914656771799627E-2</v>
      </c>
      <c r="R76">
        <f>P76/$P$77</f>
        <v>1.5769944341372912</v>
      </c>
      <c r="T76">
        <f>(U28*X28-P28*X24-Q28*X25-R28*X26-S28*X27)*$O$29/$O$20</f>
        <v>7.0833333333333339</v>
      </c>
      <c r="U76">
        <f t="shared" si="12"/>
        <v>0.35416666666666669</v>
      </c>
      <c r="V76">
        <f>X28/$T$77</f>
        <v>1.3096147549929063E-2</v>
      </c>
      <c r="W76">
        <f>U76/$U$77</f>
        <v>1.5769944341372915</v>
      </c>
      <c r="AB76">
        <f>AH28*AK28-AC28*AK24-AD28*AK25-AE28*AK26-AF28*AK27</f>
        <v>25</v>
      </c>
      <c r="AC76">
        <f t="shared" si="13"/>
        <v>0.5</v>
      </c>
      <c r="AD76">
        <f>AK28/$AB$77</f>
        <v>8.7822014051522242E-3</v>
      </c>
      <c r="AE76">
        <f>AC76/$AC$77</f>
        <v>1.4929742388758782</v>
      </c>
      <c r="AG76">
        <f>(AH28*AK28-AC28*AK24-AD28*AK25-AE28*AK26-AF28*AK27)*$C$29/$C$20</f>
        <v>26.5625</v>
      </c>
      <c r="AH76">
        <f t="shared" si="14"/>
        <v>0.53125</v>
      </c>
      <c r="AI76">
        <f>AK28/$AG$77</f>
        <v>8.2656013224962112E-3</v>
      </c>
      <c r="AJ76">
        <f>AH76/$AH$77</f>
        <v>1.4929742388758782</v>
      </c>
    </row>
    <row r="77" spans="2:36" ht="14.1" customHeight="1" x14ac:dyDescent="0.25">
      <c r="C77">
        <f>SUM(C72:C76)</f>
        <v>92.866666666666646</v>
      </c>
      <c r="D77">
        <f t="shared" si="9"/>
        <v>0.27313725490196072</v>
      </c>
      <c r="H77">
        <f>SUM(H72:H76)</f>
        <v>98.67083333333332</v>
      </c>
      <c r="I77">
        <f t="shared" si="10"/>
        <v>0.29020833333333329</v>
      </c>
      <c r="O77">
        <f>SUM(O72:O76)</f>
        <v>35.933333333333337</v>
      </c>
      <c r="P77">
        <f t="shared" si="11"/>
        <v>0.21137254901960786</v>
      </c>
      <c r="T77">
        <f>SUM(T72:T76)</f>
        <v>38.179166666666667</v>
      </c>
      <c r="U77">
        <f t="shared" si="12"/>
        <v>0.22458333333333333</v>
      </c>
      <c r="AB77">
        <f>SUM(AB72:AB76)</f>
        <v>56.933333333333337</v>
      </c>
      <c r="AC77">
        <f t="shared" si="13"/>
        <v>0.33490196078431372</v>
      </c>
      <c r="AG77">
        <f>SUM(AG72:AG76)</f>
        <v>60.491666666666667</v>
      </c>
      <c r="AH77">
        <f t="shared" si="14"/>
        <v>0.35583333333333333</v>
      </c>
    </row>
    <row r="79" spans="2:36" ht="14.1" customHeight="1" x14ac:dyDescent="0.25">
      <c r="B79" t="s">
        <v>5</v>
      </c>
      <c r="D79" s="21"/>
      <c r="AC79" s="21"/>
    </row>
    <row r="80" spans="2:36" ht="14.1" customHeight="1" x14ac:dyDescent="0.25">
      <c r="B80" t="s">
        <v>0</v>
      </c>
      <c r="D80">
        <f>L33*D33+E33*E34*L34+F33*F35*L35+G33*G36*L36+H33*H37*L37</f>
        <v>1.8654336734693876E-2</v>
      </c>
      <c r="P80">
        <f>X33*P33+Q33*Q34*X34+R33*R35*X35+S33*S36*X36+T33*T37*X37</f>
        <v>2.7777777777777776E-2</v>
      </c>
      <c r="AC80">
        <f>AK33*AC33+AD33*AD34*AK34+AE33*AE35*AK35+AF33*AF36*AK36+AG33*AG37*AK37</f>
        <v>5.6250000000000008E-2</v>
      </c>
    </row>
    <row r="81" spans="2:35" ht="14.1" customHeight="1" x14ac:dyDescent="0.25">
      <c r="B81" t="s">
        <v>2</v>
      </c>
      <c r="D81">
        <f>L34*E34+D34*D33*L33+F34*F35*L35+G34*G36*L36+H34*H37*L37</f>
        <v>1.8654336734693876E-2</v>
      </c>
      <c r="F81" s="20"/>
      <c r="G81" s="20" t="s">
        <v>49</v>
      </c>
      <c r="H81" s="20"/>
      <c r="I81" s="22"/>
      <c r="J81" s="22"/>
      <c r="P81">
        <f>X34*Q34+P34*P33*X33+R34*R35*X35+S34*S36*X36+T34*T37*X37</f>
        <v>2.7777777777777776E-2</v>
      </c>
      <c r="AC81">
        <f>AK34*AD34+AC34*AC33*AK33+AE34*AE35*AK35+AF34*AF36*AK36+AG34*AG37*AK37</f>
        <v>5.6250000000000008E-2</v>
      </c>
      <c r="AF81" s="22"/>
      <c r="AG81" s="22"/>
      <c r="AH81" s="22"/>
      <c r="AI81" s="22"/>
    </row>
    <row r="82" spans="2:35" ht="14.1" customHeight="1" x14ac:dyDescent="0.25">
      <c r="B82" t="s">
        <v>3</v>
      </c>
      <c r="D82">
        <f>L35*F35+D35*D33*L33+E35*E34*L34+G35*G36*L36+H35*H37*L37</f>
        <v>1.5624999999999998E-2</v>
      </c>
      <c r="F82" s="20"/>
      <c r="G82" s="20" t="s">
        <v>52</v>
      </c>
      <c r="H82" s="20"/>
      <c r="I82" s="22"/>
      <c r="J82" s="22"/>
      <c r="P82">
        <f>X35*R35+P35*P33*X33+Q35*Q34*X34+S35*S36*X36+T35*T37*X37</f>
        <v>3.125E-2</v>
      </c>
      <c r="AC82">
        <f>AK35*AE35+AC35*AC33*AK33+AD35*AD34*AK34+AF35*AF36*AK36+AG35*AG37*AK37</f>
        <v>3.125E-2</v>
      </c>
      <c r="AF82" s="22"/>
      <c r="AG82" s="22"/>
      <c r="AH82" s="22"/>
      <c r="AI82" s="22"/>
    </row>
    <row r="83" spans="2:35" ht="14.1" customHeight="1" x14ac:dyDescent="0.25">
      <c r="B83" t="s">
        <v>21</v>
      </c>
      <c r="D83">
        <f>L36*G36+D36*D33*L33+E36*E34*L34+F36*F35*L35+H36*H37*L37</f>
        <v>4.5399515738498795E-3</v>
      </c>
      <c r="F83" s="20" t="s">
        <v>8</v>
      </c>
      <c r="G83" s="20" t="s">
        <v>32</v>
      </c>
      <c r="H83" s="20" t="s">
        <v>56</v>
      </c>
      <c r="J83" s="6" t="s">
        <v>8</v>
      </c>
      <c r="K83" s="22"/>
      <c r="L83" s="22"/>
      <c r="P83">
        <f>X36*S36+P36*P33*X33+Q36*Q34*X34+R36*R35*X35+T36*T37*X37</f>
        <v>1.0869565217391304E-2</v>
      </c>
      <c r="T83" s="6" t="s">
        <v>8</v>
      </c>
      <c r="AC83">
        <f>AK36*AF36+AC36*AC33*AK33+AD36*AD34*AK34+AE36*AE35*AK35+AG36*AG37*AK37</f>
        <v>8.3333333333333332E-3</v>
      </c>
      <c r="AF83" s="22"/>
      <c r="AG83" s="6" t="s">
        <v>8</v>
      </c>
      <c r="AH83" s="22"/>
      <c r="AI83" s="22"/>
    </row>
    <row r="84" spans="2:35" ht="14.1" customHeight="1" x14ac:dyDescent="0.25">
      <c r="B84" t="s">
        <v>22</v>
      </c>
      <c r="D84">
        <f>L37*H37+D37*D33*L33+E37*E34*L34+F37*F35*L35+G37*G36*L36</f>
        <v>3.7499999999999994E-3</v>
      </c>
      <c r="F84" s="20" t="s">
        <v>39</v>
      </c>
      <c r="G84" s="20" t="s">
        <v>41</v>
      </c>
      <c r="H84" s="20"/>
      <c r="J84" s="6" t="s">
        <v>19</v>
      </c>
      <c r="K84" s="22"/>
      <c r="L84" s="22"/>
      <c r="P84">
        <f>X37*T37+P37*P33*X33+Q37*Q34*X34+R37*R35*X35+S37*S36*X36</f>
        <v>9.3750000000000014E-3</v>
      </c>
      <c r="T84" s="6" t="s">
        <v>19</v>
      </c>
      <c r="AC84">
        <f>AK37*AG37+AC37*AC33*AK33+AD37*AD34*AK34+AE37*AE35*AK35+AF37*AF36*AK36</f>
        <v>6.2499999999999995E-3</v>
      </c>
      <c r="AF84" s="22"/>
      <c r="AG84" s="6" t="s">
        <v>19</v>
      </c>
      <c r="AH84" s="22"/>
      <c r="AI84" s="22"/>
    </row>
    <row r="85" spans="2:35" ht="14.1" customHeight="1" x14ac:dyDescent="0.25">
      <c r="B85" t="s">
        <v>6</v>
      </c>
      <c r="F85" s="19" t="s">
        <v>40</v>
      </c>
      <c r="G85" s="20" t="s">
        <v>40</v>
      </c>
      <c r="H85" s="20"/>
      <c r="J85" s="6" t="s">
        <v>20</v>
      </c>
      <c r="K85" s="22"/>
      <c r="L85" s="22"/>
      <c r="R85" s="1" t="s">
        <v>8</v>
      </c>
      <c r="T85" s="6" t="s">
        <v>20</v>
      </c>
      <c r="AE85" s="23" t="s">
        <v>8</v>
      </c>
      <c r="AF85" s="22"/>
      <c r="AG85" s="6" t="s">
        <v>20</v>
      </c>
      <c r="AH85" s="22"/>
      <c r="AI85" s="22"/>
    </row>
    <row r="86" spans="2:35" ht="14.1" customHeight="1" x14ac:dyDescent="0.25">
      <c r="B86" t="s">
        <v>0</v>
      </c>
      <c r="C86">
        <f>K39*D39+E39*E40*K40+F39*F41*K41+G39*G42*K42+H39*H43*K43</f>
        <v>1.729228664045063E-2</v>
      </c>
      <c r="D86">
        <f>L39*D39+E39*E40*L40+F39*F41*L41+G39*G42*L42+H39*H43*L43</f>
        <v>1.6275093308659415E-2</v>
      </c>
      <c r="F86" s="20">
        <f>1-C86/D80</f>
        <v>7.3015198214475552E-2</v>
      </c>
      <c r="G86" s="20" t="str">
        <f>IF(ABS(R86)=0,"  ",F86-R86*(U15/I15)*((O6/C6)/(O15/C15)))</f>
        <v xml:space="preserve">  </v>
      </c>
      <c r="H86" s="20" t="str">
        <f>IF(ABS(AE86)=0,"  ",F86-AE86*(AH15/I15)*((AB6/C6)/(AB15/C15)))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7.3015198214475621E-2</v>
      </c>
      <c r="O86">
        <f>W39*P39+Q39*Q40*W40+R39*R41*W41+S39*S42*W42+T39*T43*W43</f>
        <v>2.7777777777777776E-2</v>
      </c>
      <c r="P86">
        <f>X39*P39+Q39*Q40*X40+R39*R41*X41+S39*S42*X42+T39*T43*X43</f>
        <v>2.6143790849673203E-2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1.9984014443252816E-16</v>
      </c>
      <c r="AB86">
        <f>AJ39*AC39+AD39*AD40*AJ40+AE39*AE41*AJ41+AF39*AF42*AJ42+AG39*AG43*AJ43</f>
        <v>5.6249999999999988E-2</v>
      </c>
      <c r="AC86">
        <f>AK39*AC39+AD39*AD40*AK40+AE39*AE41*AK41+AF39*AF42*AK42+AG39*AG43*AK43</f>
        <v>5.2941176470588228E-2</v>
      </c>
      <c r="AE86">
        <f>1-AB86/AC80</f>
        <v>0</v>
      </c>
      <c r="AG86" s="6">
        <f>(((AB6+(AD6/AH7)*AB7+(AE6/AH8)*AB8+(AF6/AH9)*AB9+(AG6/AH10)*AB10)/AH6)-((AB15+(AD15/AH16)*AB16+(AE15/AH17)*AB17+(AF15/AH18)*AB18+(AG15/AH19)*AB19)/AH15))/((AB6+(AD6/AH7)*AB7+(AE6/AH8)*AB8+(AF6/AH9)*AB9+(AG6/AH10)*AB10)/AH6)</f>
        <v>0</v>
      </c>
    </row>
    <row r="87" spans="2:35" ht="14.1" customHeight="1" x14ac:dyDescent="0.25">
      <c r="B87" t="s">
        <v>2</v>
      </c>
      <c r="C87">
        <f>K40*E40+D40*D39*K39+F40*F41*K41+G40*G42*K42+H40*H43*K43</f>
        <v>1.729228664045063E-2</v>
      </c>
      <c r="D87">
        <f>L40*E40+D40*D39*L39+F40*F41*L41+G40*G42*L42+H40*H43*L43</f>
        <v>1.6275093308659415E-2</v>
      </c>
      <c r="F87" s="20">
        <f>1-C87/D81</f>
        <v>7.3015198214475552E-2</v>
      </c>
      <c r="G87" s="20" t="str">
        <f>IF(ABS(R87)=0,"  ",F87-R87*(U16/I16)*((O7/C7)/(O16/C16)))</f>
        <v xml:space="preserve">  </v>
      </c>
      <c r="H87" s="20" t="str">
        <f>IF(ABS(AE87)=0,"  ",F87-AE87*(AH16/I16)*((AB7/C7)/(AB16/C16)))</f>
        <v xml:space="preserve">  </v>
      </c>
      <c r="J87" s="6">
        <f>(((C7+(D7/I6)*C6+(F7/I8)*C8+(G7/I9)*C9+(H7/I10)*C10)/I7)-((C16+(D16/I15)*C15+(F16/I17)*C17+(G16/I18)*C18+(H16/I19)*C19)/I16))/((C7+(D7/I6)*C6+(F7/I8)*C8+(G7/I9)*C9+(H7/I10)*C10)/I7)</f>
        <v>7.3015198214475621E-2</v>
      </c>
      <c r="O87">
        <f>W40*Q40+P40*P39*W39+R40*R41*W41+S40*S42*W42+T40*T43*W43</f>
        <v>2.7777777777777776E-2</v>
      </c>
      <c r="P87">
        <f>X40*Q40+P40*P39*X39+R40*R41*X41+S40*S42*X42+T40*T43*X43</f>
        <v>2.6143790849673203E-2</v>
      </c>
      <c r="R87" s="1">
        <f>1-O87/P81</f>
        <v>0</v>
      </c>
      <c r="T87" s="6">
        <f>(((O7+(P7/U6)*O6+(R7/U8)*O8+(S7/U9)*O9+(T7/U10)*O10)/U7)-((O16+(P16/U15)*O15+(R16/U17)*O17+(S16/U18)*O18+(T16/U19)*O19)/U16))/((O7+(P7/U6)*O6+(R7/U8)*O8+(S7/U9)*O9+(T7/U10)*O10)/U7)</f>
        <v>1.9984014443252816E-16</v>
      </c>
      <c r="AB87">
        <f>AJ40*AD40+AC40*AC39*AJ39+AE40*AE41*AJ41+AF40*AF42*AJ42+AG40*AG43*AJ43</f>
        <v>5.6249999999999988E-2</v>
      </c>
      <c r="AC87">
        <f>AK40*AD40+AC40*AC39*AK39+AE40*AE41*AK41+AF40*AF42*AK42+AG40*AG43*AK43</f>
        <v>5.2941176470588228E-2</v>
      </c>
      <c r="AE87">
        <f>1-AB87/AC81</f>
        <v>0</v>
      </c>
      <c r="AG87" s="6">
        <f>(((AB7+(AC7/AH6)*AB6+(AE7/AH8)*AB8+(AF7/AH9)*AB9+(AG7/AH10)*AB10)/AH7)-((AB16+(AC16/AH15)*AB15+(AE16/AH17)*AB17+(AF16/AH18)*AB18+(AG16/AH19)*AB19)/AH16))/((AB7+(AC7/AH6)*AB6+(AE7/AH8)*AB8+(AF7/AH9)*AB9+(AG7/AH10)*AB10)/AH7)</f>
        <v>0</v>
      </c>
    </row>
    <row r="88" spans="2:35" ht="14.1" customHeight="1" x14ac:dyDescent="0.25">
      <c r="B88" t="s">
        <v>3</v>
      </c>
      <c r="C88">
        <f>K41*F41+D41*D39*K39+E41*E40*K40+G41*G42*K42+H41*H43*K43</f>
        <v>1.5625E-2</v>
      </c>
      <c r="D88">
        <f>L41*F41+D41*D39*L39+E41*E40*L40+G41*G42*L42+H41*H43*L43</f>
        <v>1.4705882352941178E-2</v>
      </c>
      <c r="F88" s="20">
        <f>1-C88/D82</f>
        <v>0</v>
      </c>
      <c r="G88" s="20" t="str">
        <f t="shared" ref="G88:G90" si="15">IF(ABS(R88)=0,"  ",F88-R88*(U17/I17)*((O8/C8)/(O17/C17)))</f>
        <v xml:space="preserve">  </v>
      </c>
      <c r="H88" s="20" t="str">
        <f>IF(ABS(AE88)=0,"  ",F88-AE88*(AH17/I17)*((AB8/C8)/(AB17/C17)))</f>
        <v xml:space="preserve">  </v>
      </c>
      <c r="J88" s="6">
        <f>(((C8+(D8/I6)*C6+(E8/I7)*C7+(G8/I9)*C9+(H8/I10)*C10)/I8)-((C17+(D17/I15)*C15+(E17/I16)*C16+(G17/I18)*C18+(H17/I19)*C19)/I17))/((C8+(D8/I6)*C6+(E8/I7)*C7+(G8/I9)*C9+(H8/I10)*C10)/I8)</f>
        <v>0</v>
      </c>
      <c r="O88">
        <f>W41*R41+P41*P39*W39+Q41*Q40*W40+S41*S42*W42+T41*T43*W43</f>
        <v>3.1250000000000007E-2</v>
      </c>
      <c r="P88">
        <f>X41*R41+P41*P39*X39+Q41*Q40*X40+S41*S42*X42+T41*T43*X43</f>
        <v>2.9411764705882359E-2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B88">
        <f>AJ41*AE41+AC41*AC39*AJ39+AD41*AD40*AJ40+AF41*AF42*AJ42+AG41*AG43*AJ43</f>
        <v>3.1250000000000007E-2</v>
      </c>
      <c r="AC88">
        <f>AK41*AE41+AC41*AC39*AK39+AD41*AD40*AK40+AF41*AF42*AK42+AG41*AG43*AK43</f>
        <v>2.9411764705882359E-2</v>
      </c>
      <c r="AE88">
        <f>1-AB88/AC82</f>
        <v>0</v>
      </c>
      <c r="AG88" s="6">
        <f>(((AB8+(AC8/AH6)*AB6+(AD8/AH7)*AB7+(AF8/AH9)*AB9+(AG8/AH10)*AB10)/AH8)-((AB17+(AC17/AH15)*AB15+(AD17/AH16)*AB16+(AF17/AH18)*AB18+(AG17/AH19)*AB19)/AH17))/((AB8+(AC8/AH6)*AB6+(AD8/AH7)*AB7+(AF8/AH9)*AB9+(AG8/AH10)*AB10)/AH8)</f>
        <v>0</v>
      </c>
    </row>
    <row r="89" spans="2:35" ht="14.1" customHeight="1" x14ac:dyDescent="0.25">
      <c r="B89" t="s">
        <v>21</v>
      </c>
      <c r="C89">
        <f>K42*G42+D42*D39*K39+E42*E40*K40+F42*F41*K41+H42*H43*K43</f>
        <v>4.2401064183571662E-3</v>
      </c>
      <c r="D89">
        <f>L42*G42+D42*D39*L39+E42*E40*L40+F42*F41*L41+H42*H43*L43</f>
        <v>3.9906883937479215E-3</v>
      </c>
      <c r="F89" s="20">
        <f>1-C89/D83</f>
        <v>6.6045892916528293E-2</v>
      </c>
      <c r="G89" s="20" t="str">
        <f t="shared" si="15"/>
        <v xml:space="preserve">  </v>
      </c>
      <c r="H89" s="20" t="str">
        <f>IF(ABS(AE89)=0,"  ",F89-AE89*(AH18/I18)*((AB9/C9)/(AB18/C18)))</f>
        <v xml:space="preserve">  </v>
      </c>
      <c r="J89" s="6">
        <f>(((C9+(D9/I6)*C6+(E9/I7)*C7+(F9/I8)*C8+(H9/I10)*C10)/I9)-((C18+(D18/I15)*C15+(E18/I16)*C16+(F18/I17)*C17+(H18/I19)*C19)/I18))/((C9+(D9/I6)*C6+(E9/I7)*C7+(F9/I8)*C8+(H9/I10)*C10)/I9)</f>
        <v>6.6045892916528126E-2</v>
      </c>
      <c r="O89">
        <f>W42*S42+P42*P39*W39+Q42*Q40*W40+R42*R41*W41+T42*T43*W43</f>
        <v>1.0869565217391304E-2</v>
      </c>
      <c r="P89">
        <f>X42*S42+P42*P39*X39+Q42*Q40*X40+R42*R41*X41+T42*T43*X43</f>
        <v>1.0230179028132993E-2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B89">
        <f>AJ42*AF42+AC42*AC39*AJ39+AD42*AD40*AJ40+AE42*AE41*AJ41+AG42*AG43*AJ43</f>
        <v>8.3333333333333315E-3</v>
      </c>
      <c r="AC89">
        <f>AK42*AF42+AC42*AC39*AK39+AD42*AD40*AK40+AE42*AE41*AK41+AG42*AG43*AK43</f>
        <v>7.8431372549019607E-3</v>
      </c>
      <c r="AE89">
        <f>1-AB89/AC83</f>
        <v>0</v>
      </c>
      <c r="AG89" s="6">
        <f>(((AB9+(AC9/AH6)*AB6+(AD9/AH7)*AB7+(AE9/AH8)*AB8+(AG9/AH10)*AB10)/AH9)-((AB18+(AC18/AH15)*AB15+(AD18/AH16)*AB16+(AE18/AH17)*AB17+(AG18/AH19)*AB19)/AH18))/((AB9+(AC9/AH6)*AB6+(AD9/AH7)*AB7+(AE9/AH8)*AB8+(AG9/AH10)*AB10)/AH9)</f>
        <v>0</v>
      </c>
    </row>
    <row r="90" spans="2:35" ht="14.1" customHeight="1" x14ac:dyDescent="0.25">
      <c r="B90" t="s">
        <v>22</v>
      </c>
      <c r="C90">
        <f>K43*H43+D43*D39*K39+E43*E40*K40+F43*F41*K41+G43*G42*K42</f>
        <v>3.5845588235294112E-3</v>
      </c>
      <c r="D90">
        <f>L43*H43+D43*D39*L39+E43*E40*L40+F43*F41*L41+G43*G42*L42</f>
        <v>3.3737024221453288E-3</v>
      </c>
      <c r="F90" s="20">
        <f>1-C90/D84</f>
        <v>4.4117647058823595E-2</v>
      </c>
      <c r="G90" s="20" t="str">
        <f t="shared" si="15"/>
        <v xml:space="preserve">  </v>
      </c>
      <c r="H90" s="20" t="str">
        <f>IF(ABS(AE90)=0,"  ",F90-AE90*(AH19/I19)*((AB10/C10)/(AB19/C19)))</f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4.411764705882356E-2</v>
      </c>
      <c r="O90">
        <f>W43*T43+P43*P39*W39+Q43*Q40*W40+R43*R41*W41+S43*S42*W42</f>
        <v>9.3749999999999997E-3</v>
      </c>
      <c r="P90">
        <f>X43*T43+P43*P39*X39+Q43*Q40*X40+R43*R41*X41+S43*S42*X42</f>
        <v>8.823529411764704E-3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B90">
        <f>AJ43*AG43+AC43*AC39*AJ39+AD43*AD40*AJ40+AE43*AE41*AJ41+AF43*AF42*AJ42</f>
        <v>6.2499999999999995E-3</v>
      </c>
      <c r="AC90">
        <f>AK43*AG43+AC43*AC39*AK39+AD43*AD40*AK40+AE43*AE41*AK41+AF43*AF42*AK42</f>
        <v>5.8823529411764705E-3</v>
      </c>
      <c r="AE90">
        <f>1-AB90/AC84</f>
        <v>0</v>
      </c>
      <c r="AG90" s="6">
        <f>(((AB10+(AC10/AH6)*AB6+(AD10/AH7)*AB7+(AE10/AH8)*AB8+(AF10/AH9)*AB9)/AH10)-((AB19+(AC19/AH15)*AB15+(AD19/AH16)*AB16+(AE19/AH17)*AB17+(AF19/AH18)*AB18)/AH19))/((AB10+(AC10/AH6)*AB6+(AD10/AH7)*AB7+(AE10/AH8)*AB8+(AF10/AH9)*AB9)/AH10)</f>
        <v>0</v>
      </c>
    </row>
    <row r="91" spans="2:35" ht="14.1" customHeight="1" x14ac:dyDescent="0.25">
      <c r="B91" t="s">
        <v>23</v>
      </c>
      <c r="D91" s="2"/>
      <c r="F91" s="20"/>
      <c r="G91" s="20"/>
      <c r="H91" s="20"/>
      <c r="R91" s="1"/>
      <c r="T91" s="6"/>
      <c r="AC91" s="2"/>
    </row>
    <row r="92" spans="2:35" ht="14.1" customHeight="1" x14ac:dyDescent="0.25">
      <c r="B92" t="s">
        <v>0</v>
      </c>
      <c r="C92">
        <f>K45*D45+E45*E46*K46+F45*F47*K47+G45*G48*K48+H45*H49*K49</f>
        <v>1.531356344190569E-2</v>
      </c>
      <c r="D92" s="2"/>
      <c r="F92" s="20">
        <f>1-C92/D86</f>
        <v>5.9079837425087378E-2</v>
      </c>
      <c r="G92" s="20" t="str">
        <f>IF(ABS(R92)=0,"  ",F92-R92*(U24/I24)*((O15/C15)/(O24/C24)))</f>
        <v xml:space="preserve">  </v>
      </c>
      <c r="H92" s="20" t="str">
        <f>IF(ABS(AE92)=0,"  ",F92-AE92*(AH24/I24)*((AB15/C15)/(AB24/C24)))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5.9079837425087385E-2</v>
      </c>
      <c r="O92">
        <f>W45*P45+Q45*Q46*W46+R45*R47*W47+S45*S48*W48+T45*T49*W49</f>
        <v>2.6143790849673196E-2</v>
      </c>
      <c r="R92" s="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B92">
        <f>AJ45*AC45+AD45*AD46*AJ46+AE45*AE47*AJ47+AF45*AF48*AJ48+AG45*AG49*AJ49</f>
        <v>5.2941176470588228E-2</v>
      </c>
      <c r="AC92" s="2"/>
      <c r="AE92">
        <f>1-AB92/AC86</f>
        <v>0</v>
      </c>
      <c r="AG92" s="6">
        <f>(((AB15+(AD15/AH16)*AB16+(AE15/AH17)*AB17+(AF15/AH18)*AB18+(AG15/AH19)*AB19)/AH15)-((AB24+(AD24/AH25)*AB25+(AE24/AH26)*AB26+(AF24/AH27)*AB27+(AG24/AH28)*AB28)/AH24))/((AB15+(AD15/AH16)*AB16+(AE15/AH17)*AB17+(AF15/AH18)*AB18+(AG15/AH19)*AB19)/AH15)</f>
        <v>0</v>
      </c>
    </row>
    <row r="93" spans="2:35" ht="14.1" customHeight="1" x14ac:dyDescent="0.25">
      <c r="B93" t="s">
        <v>2</v>
      </c>
      <c r="C93">
        <f>K46*E46+D46*D45*K45+F46*F47*K47+G46*G48*K48+H46*H49*K49</f>
        <v>1.531356344190569E-2</v>
      </c>
      <c r="D93" s="2"/>
      <c r="F93" s="20">
        <f>1-C93/D87</f>
        <v>5.9079837425087378E-2</v>
      </c>
      <c r="G93" s="20" t="str">
        <f t="shared" ref="G93:G96" si="16">IF(ABS(R93)=0,"  ",F93-R93*(U25/I25)*((O16/C16)/(O25/C25)))</f>
        <v xml:space="preserve">  </v>
      </c>
      <c r="H93" s="20" t="str">
        <f>IF(ABS(AE93)=0,"  ",F93-AE93*(AH25/I25)*((AB16/C16)/(AB25/C25)))</f>
        <v xml:space="preserve">  </v>
      </c>
      <c r="J93" s="6">
        <f>(((C16+(D16/I15)*C15+(F16/I17)*C17+(G16/I18)*C18+(H16/I19)*C19)/I16)-((C25+(D25/I24)*C24+(F25/I26)*C26+(G25/I27)*C27+(H25/I28)*C28)/I25))/((C16+(D16/I15)*C15+(F16/I17)*C17+(G16/I18)*C18+(H16/I19)*C19)/I16)</f>
        <v>5.9079837425087385E-2</v>
      </c>
      <c r="O93">
        <f>W46*Q46+P46*P45*W45+R46*R47*W47+S46*S48*W48+T46*T49*W49</f>
        <v>2.6143790849673196E-2</v>
      </c>
      <c r="R93" s="1">
        <f>1-O93/P87</f>
        <v>0</v>
      </c>
      <c r="T93" s="6">
        <f>(((O16+(P16/U15)*O15+(R16/U17)*O17+(S16/U18)*O18+(T16/U19)*O19)/U16)-((O25+(P25/U24)*O24+(R25/U26)*O26+(S25/U27)*O27+(T25/U28)*O28)/U25))/((O16+(P16/U15)*O15+(R16/U17)*O17+(S16/U18)*O18+(T16/U19)*O19)/U16)</f>
        <v>0</v>
      </c>
      <c r="AB93">
        <f>AJ46*AD46+AC46*AC45*AJ45+AE46*AE47*AJ47+AF46*AF48*AJ48+AG46*AG49*AJ49</f>
        <v>5.2941176470588228E-2</v>
      </c>
      <c r="AC93" s="2"/>
      <c r="AE93">
        <f>1-AB93/AC87</f>
        <v>0</v>
      </c>
      <c r="AG93" s="6">
        <f>(((AB16+(AC16/AH15)*AB15+(AE16/AH17)*AB17+(AF16/AH18)*AB18+(AG16/AH19)*AB19)/AH16)-((AB25+(AC25/AH24)*AB24+(AE25/AH26)*AB26+(AF25/AH27)*AB27+(AG25/AH28)*AB28)/AH25))/((AB16+(AC16/AH15)*AB15+(AE16/AH17)*AB17+(AF16/AH18)*AB18+(AG16/AH19)*AB19)/AH16)</f>
        <v>0</v>
      </c>
    </row>
    <row r="94" spans="2:35" ht="14.1" customHeight="1" x14ac:dyDescent="0.25">
      <c r="B94" t="s">
        <v>3</v>
      </c>
      <c r="C94">
        <f>K47*F47+D47*D45*K45+E47*E46*K46+G47*G48*K48+H47*H49*K49</f>
        <v>1.4705882352941178E-2</v>
      </c>
      <c r="D94" s="2"/>
      <c r="F94" s="20">
        <f>1-C94/D88</f>
        <v>0</v>
      </c>
      <c r="G94" s="20" t="str">
        <f t="shared" si="16"/>
        <v xml:space="preserve">  </v>
      </c>
      <c r="H94" s="20" t="str">
        <f>IF(ABS(AE94)=0,"  ",F94-AE94*(AH26/I26)*((AB17/C17)/(AB26/C26)))</f>
        <v xml:space="preserve">  </v>
      </c>
      <c r="J94" s="6">
        <f>(((C17+(D17/I15)*C15+(E17/I16)*C16+(G17/I19)*C18+(H17/I19)*C19)/I17)-((C26+(D26/I24)*C24+(E26/I25)*C25+(G26/I27)*C27+(H26/I28)*C28)/I26))/((C17+(D17/I15)*C15+(E17/I16)*C16+(G17/I18)*C18+(H17/I18)*C19)/I17)</f>
        <v>0</v>
      </c>
      <c r="O94">
        <f>W47*R47+P47*P45*W45+Q47*Q46*W46+S47*S48*W48+T47*T49*W49</f>
        <v>2.9411764705882353E-2</v>
      </c>
      <c r="R94" s="1">
        <f t="shared" ref="R94" si="17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0</v>
      </c>
      <c r="AB94">
        <f>AJ47*AE47+AC47*AC45*AJ45+AD47*AD46*AJ46+AF47*AF48*AJ48+AG47*AG49*AJ49</f>
        <v>2.9411764705882356E-2</v>
      </c>
      <c r="AC94" s="2"/>
      <c r="AE94">
        <f t="shared" ref="AE94" si="18">1-AB94/AC88</f>
        <v>0</v>
      </c>
      <c r="AG94" s="6">
        <f>(((AB17+(AC17/AH15)*AB15+(AD17/AH16)*AB16+(AF17/AH19)*AB18+(AG17/AH19)*AB19)/AH17)-((AB26+(AC26/AH24)*AB24+(AD26/AH25)*AB25+(AF26/AH27)*AB27+(AG26/AH28)*AB28)/AH26))/((AB17+(AC17/AH15)*AB15+(AD17/AH16)*AB16+(AF17/AH18)*AB18+(AG17/AH18)*AB19)/AH17)</f>
        <v>0</v>
      </c>
    </row>
    <row r="95" spans="2:35" ht="14.1" customHeight="1" x14ac:dyDescent="0.25">
      <c r="B95" t="s">
        <v>21</v>
      </c>
      <c r="C95">
        <f>K48*G48+D48*D45*K45+E48*E46*K46+F48*F47*K47+H48*H49*K49</f>
        <v>3.7764421939330836E-3</v>
      </c>
      <c r="F95" s="20">
        <f>1-C95/D89</f>
        <v>5.3686526903601428E-2</v>
      </c>
      <c r="G95" s="20" t="str">
        <f t="shared" si="16"/>
        <v xml:space="preserve">  </v>
      </c>
      <c r="H95" s="20" t="str">
        <f>IF(ABS(AE95)=0,"  ",F95-AE95*(AH27/I27)*((AB18/C18)/(AB27/C27)))</f>
        <v xml:space="preserve">  </v>
      </c>
      <c r="J95" s="6">
        <f>(((C18+(D18/I15)*C15+(E18/I16)*C16+(F18/I17)*C17+(H18/I19)*C19)/I18)-((C27+(D27/I24)*C24+(E27/I25)*C25+(F27/I26)*C26+(H27/I28)*C28)/I27))/((C18+(D18/I15)*C15+(E18/I16)*C16+(F18/I17)*C17+(H18/I19)*C19)/I18)</f>
        <v>5.3686526903601373E-2</v>
      </c>
      <c r="O95">
        <f>W48*S48+P48*P45*W45+Q48*Q46*W46+R48*R47*W47+T48*T49*W49</f>
        <v>1.0230179028132991E-2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1.2767564783189302E-16</v>
      </c>
      <c r="AB95">
        <f>AJ48*AF48+AC48*AC45*AJ45+AD48*AD46*AJ46+AE48*AE47*AJ47+AG48*AG49*AJ49</f>
        <v>7.8431372549019607E-3</v>
      </c>
      <c r="AE95">
        <f>1-AB95/AC89</f>
        <v>0</v>
      </c>
      <c r="AG95" s="6">
        <f>(((AB18+(AC18/AH15)*AB15+(AD18/AH16)*AB16+(AE18/AH17)*AB17+(AG18/AH19)*AB19)/AH18)-((AB27+(AC27/AH24)*AB24+(AD27/AH25)*AB25+(AE27/AH26)*AB26+(AG27/AH28)*AB28)/AH27))/((AB18+(AC18/AH15)*AB15+(AD18/AH16)*AB16+(AE18/AH17)*AB17+(AG18/AH19)*AB19)/AH18)</f>
        <v>0</v>
      </c>
    </row>
    <row r="96" spans="2:35" ht="14.1" customHeight="1" x14ac:dyDescent="0.25">
      <c r="B96" t="s">
        <v>22</v>
      </c>
      <c r="C96">
        <f>K49*H49+D49*D45*K45+E49*E46*K46+F49*F47*K47+G49*G48*K48</f>
        <v>3.2507739938080499E-3</v>
      </c>
      <c r="F96" s="20">
        <f t="shared" ref="F96" si="19">1-C96/D90</f>
        <v>3.6437246963562653E-2</v>
      </c>
      <c r="G96" s="20" t="str">
        <f t="shared" si="16"/>
        <v xml:space="preserve">  </v>
      </c>
      <c r="H96" s="20" t="str">
        <f>IF(ABS(AE96)=0,"  ",F96-AE96*(AH28/I28)*((AB19/C19)/(AB28/C28)))</f>
        <v xml:space="preserve">  </v>
      </c>
      <c r="J96" s="6">
        <f>(((C19+(D19/I15)*C15+(E19/I16)*C16+(F19/I17)*C17+(G19/I18)*C18)/I19)-((C28+(D28/I24)*C24+(E28/I25)*C25+(F28/I26)*C26+(G28/I27)*C27)/I28))/((C19+(D19/I15)*C15+(E19/I16)*C16+(F19/I17)*C17+(G19/I18)*C18)/I19)</f>
        <v>3.6437246963562792E-2</v>
      </c>
      <c r="O96">
        <f>W49*T49+P49*P45*W45+Q49*Q46*W46+R49*R47*W47+S49*S48*W48</f>
        <v>8.823529411764704E-3</v>
      </c>
      <c r="R96" s="1">
        <f t="shared" ref="R96" si="20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1.4802973661668753E-16</v>
      </c>
      <c r="AB96">
        <f>AJ49*AG49+AC49*AC45*AJ45+AD49*AD46*AJ46+AE49*AE47*AJ47+AF49*AF48*AJ48</f>
        <v>5.8823529411764705E-3</v>
      </c>
      <c r="AE96">
        <f t="shared" ref="AE96" si="21">1-AB96/AC90</f>
        <v>0</v>
      </c>
      <c r="AG96" s="6">
        <f>(((AB19+(AC19/AH15)*AB15+(AD19/AH16)*AB16+(AE19/AH17)*AB17+(AF19/AH18)*AB18)/AH19)-((AB28+(AC28/AH24)*AB24+(AD28/AH25)*AB25+(AE28/AH26)*AB26+(AF28/AH27)*AB27)/AH28))/((AB19+(AC19/AH15)*AB15+(AD19/AH16)*AB16+(AE19/AH17)*AB17+(AF19/AH18)*AB18)/AH19)</f>
        <v>0</v>
      </c>
    </row>
    <row r="98" spans="6:35" ht="14.1" customHeight="1" x14ac:dyDescent="0.25">
      <c r="F98" s="6" t="s">
        <v>53</v>
      </c>
      <c r="J98" s="1" t="s">
        <v>27</v>
      </c>
      <c r="T98" s="1" t="s">
        <v>27</v>
      </c>
      <c r="U98" s="1"/>
      <c r="V98" s="1"/>
      <c r="AG98" s="1" t="s">
        <v>27</v>
      </c>
      <c r="AH98" s="1"/>
      <c r="AI98" s="1"/>
    </row>
    <row r="99" spans="6:35" ht="14.1" customHeight="1" x14ac:dyDescent="0.25">
      <c r="F99" s="6" t="s">
        <v>54</v>
      </c>
      <c r="J99" s="1" t="s">
        <v>26</v>
      </c>
      <c r="T99" s="1" t="s">
        <v>26</v>
      </c>
      <c r="U99" s="1"/>
      <c r="V99" s="1"/>
      <c r="AG99" s="1" t="s">
        <v>26</v>
      </c>
      <c r="AH99" s="1"/>
      <c r="AI99" s="1"/>
    </row>
    <row r="100" spans="6:35" ht="14.1" customHeight="1" x14ac:dyDescent="0.25">
      <c r="F100" s="6">
        <v>7.3015198214475552E-2</v>
      </c>
      <c r="J100" s="1">
        <v>1</v>
      </c>
      <c r="K100" s="1">
        <v>2</v>
      </c>
      <c r="L100" s="1">
        <v>3</v>
      </c>
      <c r="T100" s="1">
        <v>1</v>
      </c>
      <c r="U100" s="1">
        <v>2</v>
      </c>
      <c r="V100" s="1">
        <v>3</v>
      </c>
      <c r="AG100" s="1">
        <v>1</v>
      </c>
      <c r="AH100" s="1">
        <v>2</v>
      </c>
      <c r="AI100" s="1">
        <v>3</v>
      </c>
    </row>
    <row r="101" spans="6:35" ht="14.1" customHeight="1" x14ac:dyDescent="0.25">
      <c r="F101" s="6">
        <v>7.3015198214475552E-2</v>
      </c>
      <c r="J101" s="1">
        <v>100</v>
      </c>
      <c r="K101" s="1">
        <f>J101-J86*J101</f>
        <v>92.698480178552444</v>
      </c>
      <c r="L101" s="1">
        <f>K101-J92*K101</f>
        <v>87.221869040050876</v>
      </c>
      <c r="T101" s="1">
        <v>100</v>
      </c>
      <c r="U101" s="1">
        <f>T101-T86*T101</f>
        <v>99.999999999999986</v>
      </c>
      <c r="V101" s="1">
        <f>U101-T92*U101</f>
        <v>99.999999999999986</v>
      </c>
      <c r="AG101" s="1">
        <v>100</v>
      </c>
      <c r="AH101" s="1">
        <f>AG101-AG86*AG101</f>
        <v>100</v>
      </c>
      <c r="AI101" s="1">
        <f>AH101-AG92*AH101</f>
        <v>100</v>
      </c>
    </row>
    <row r="102" spans="6:35" ht="14.1" customHeight="1" x14ac:dyDescent="0.25">
      <c r="F102" s="6">
        <v>0</v>
      </c>
      <c r="J102" s="1">
        <v>100</v>
      </c>
      <c r="K102" s="1">
        <f>J102-J87*J102</f>
        <v>92.698480178552444</v>
      </c>
      <c r="L102" s="1">
        <f>K102-J93*K102</f>
        <v>87.221869040050876</v>
      </c>
      <c r="T102" s="1">
        <v>100</v>
      </c>
      <c r="U102" s="1">
        <f>T102-T87*T102</f>
        <v>99.999999999999986</v>
      </c>
      <c r="V102" s="1">
        <f>U102-T93*U102</f>
        <v>99.999999999999986</v>
      </c>
      <c r="AG102" s="1">
        <v>100</v>
      </c>
      <c r="AH102" s="1">
        <f>AG102-AG87*AG102</f>
        <v>100</v>
      </c>
      <c r="AI102" s="1">
        <f>AH102-AG93*AH102</f>
        <v>100</v>
      </c>
    </row>
    <row r="103" spans="6:35" ht="14.1" customHeight="1" x14ac:dyDescent="0.25">
      <c r="F103" s="6">
        <v>7.9264533956849959E-2</v>
      </c>
      <c r="J103" s="1">
        <v>100</v>
      </c>
      <c r="K103" s="1">
        <f>J103-J88*J103</f>
        <v>100</v>
      </c>
      <c r="L103" s="1">
        <f>K103-J94*K103</f>
        <v>100</v>
      </c>
      <c r="T103" s="1">
        <v>100</v>
      </c>
      <c r="U103" s="1">
        <f>T103-T88*T103</f>
        <v>100</v>
      </c>
      <c r="V103" s="1">
        <f>U103-T94*U103</f>
        <v>100</v>
      </c>
      <c r="AG103" s="1">
        <v>100</v>
      </c>
      <c r="AH103" s="1">
        <f>AG103-AG88*AG103</f>
        <v>100</v>
      </c>
      <c r="AI103" s="1">
        <f>AH103-AG94*AH103</f>
        <v>100</v>
      </c>
    </row>
    <row r="104" spans="6:35" ht="14.1" customHeight="1" x14ac:dyDescent="0.25">
      <c r="F104" s="6">
        <v>4.4117647058823706E-2</v>
      </c>
      <c r="J104" s="1">
        <v>100</v>
      </c>
      <c r="K104" s="1">
        <f>J104-J89*J104</f>
        <v>93.395410708347185</v>
      </c>
      <c r="L104" s="1">
        <f>K104-J95*K104</f>
        <v>88.381335478680597</v>
      </c>
      <c r="T104" s="1">
        <v>100</v>
      </c>
      <c r="U104" s="1">
        <f>T104-T89*T104</f>
        <v>100</v>
      </c>
      <c r="V104" s="1">
        <f>U104-T95*U104</f>
        <v>99.999999999999986</v>
      </c>
      <c r="AG104" s="1">
        <v>100</v>
      </c>
      <c r="AH104" s="1">
        <f>AG104-AG89*AG104</f>
        <v>100</v>
      </c>
      <c r="AI104" s="1">
        <f>AH104-AG95*AH104</f>
        <v>100</v>
      </c>
    </row>
    <row r="105" spans="6:35" ht="14.1" customHeight="1" x14ac:dyDescent="0.25">
      <c r="F105" s="6"/>
      <c r="J105" s="1">
        <v>100</v>
      </c>
      <c r="K105" s="1">
        <f>J105-J90*J105</f>
        <v>95.588235294117638</v>
      </c>
      <c r="L105" s="1">
        <f>K105-J96*K105</f>
        <v>92.105263157894726</v>
      </c>
      <c r="T105" s="1">
        <v>100</v>
      </c>
      <c r="U105" s="1">
        <f>T105-T90*T105</f>
        <v>100</v>
      </c>
      <c r="V105" s="1">
        <f>U105-T96*U105</f>
        <v>99.999999999999986</v>
      </c>
      <c r="AG105" s="1">
        <v>100</v>
      </c>
      <c r="AH105" s="1">
        <f>AG105-AG90*AG105</f>
        <v>100</v>
      </c>
      <c r="AI105" s="1">
        <f>AH105-AG96*AH105</f>
        <v>100</v>
      </c>
    </row>
    <row r="106" spans="6:35" ht="14.1" customHeight="1" x14ac:dyDescent="0.25">
      <c r="F106" s="6">
        <v>5.90798374250876E-2</v>
      </c>
    </row>
    <row r="107" spans="6:35" ht="14.1" customHeight="1" x14ac:dyDescent="0.25">
      <c r="F107" s="6">
        <v>5.90798374250876E-2</v>
      </c>
    </row>
    <row r="108" spans="6:35" ht="14.1" customHeight="1" x14ac:dyDescent="0.25">
      <c r="F108" s="6">
        <v>0</v>
      </c>
    </row>
    <row r="109" spans="6:35" ht="14.1" customHeight="1" x14ac:dyDescent="0.25">
      <c r="F109" s="6">
        <v>6.4061179462248874E-2</v>
      </c>
    </row>
    <row r="110" spans="6:35" ht="14.1" customHeight="1" x14ac:dyDescent="0.25">
      <c r="F110" s="6">
        <v>3.6437246963562653E-2</v>
      </c>
    </row>
  </sheetData>
  <sheetProtection algorithmName="SHA-512" hashValue="Pzp6pRYMgzEmXmQZcWDHofbzuOxlgn/wM/UmXhzkzYcA26wxGV6C9+J/MmfTtMBiAKIRyHuhxW5p4hV7GI8Mfg==" saltValue="OOdKv+zPk7qI7cypYdhUhQ==" spinCount="100000" sheet="1" objects="1" scenarios="1"/>
  <protectedRanges>
    <protectedRange sqref="AK4" name="Bereik6"/>
    <protectedRange sqref="X4" name="Bereik5"/>
    <protectedRange sqref="AE2:AG3" name="Bereik4"/>
    <protectedRange sqref="R2:T3" name="Bereik3"/>
    <protectedRange sqref="AB6:AJ28" name="Bereik2"/>
    <protectedRange sqref="O6:W28" name="Bereik1"/>
  </protectedRange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3F565-1950-4A5A-ABA1-BCEF2E09AEAD}">
  <dimension ref="B1:AN110"/>
  <sheetViews>
    <sheetView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E106" sqref="E106"/>
    </sheetView>
  </sheetViews>
  <sheetFormatPr defaultColWidth="9" defaultRowHeight="14.1" customHeight="1" x14ac:dyDescent="0.25"/>
  <cols>
    <col min="1" max="1" width="4.42578125" customWidth="1"/>
    <col min="6" max="6" width="9.28515625" bestFit="1" customWidth="1"/>
    <col min="8" max="8" width="11.28515625" customWidth="1"/>
    <col min="13" max="13" width="4.5703125" customWidth="1"/>
    <col min="16" max="16" width="10.7109375" customWidth="1"/>
    <col min="23" max="23" width="9.85546875" customWidth="1"/>
    <col min="24" max="24" width="10.42578125" customWidth="1"/>
    <col min="25" max="25" width="4.42578125" customWidth="1"/>
    <col min="29" max="29" width="4.7109375" customWidth="1"/>
  </cols>
  <sheetData>
    <row r="1" spans="2:40" ht="14.1" customHeight="1" x14ac:dyDescent="0.25">
      <c r="B1" s="1" t="s">
        <v>71</v>
      </c>
      <c r="N1" s="1" t="s">
        <v>60</v>
      </c>
      <c r="P1" t="s">
        <v>42</v>
      </c>
      <c r="R1" t="s">
        <v>65</v>
      </c>
      <c r="T1" t="s">
        <v>64</v>
      </c>
      <c r="AD1" s="1" t="s">
        <v>61</v>
      </c>
      <c r="AF1" t="s">
        <v>42</v>
      </c>
      <c r="AH1" t="s">
        <v>68</v>
      </c>
      <c r="AJ1" t="s">
        <v>64</v>
      </c>
    </row>
    <row r="2" spans="2:40" ht="14.1" customHeight="1" x14ac:dyDescent="0.25">
      <c r="B2" s="1" t="s">
        <v>5</v>
      </c>
      <c r="N2" s="1" t="s">
        <v>5</v>
      </c>
      <c r="P2" t="s">
        <v>6</v>
      </c>
      <c r="R2" s="3">
        <v>0</v>
      </c>
      <c r="S2">
        <f>1+R2/100</f>
        <v>1</v>
      </c>
      <c r="T2" s="3">
        <v>0</v>
      </c>
      <c r="U2">
        <f>1+T2/100</f>
        <v>1</v>
      </c>
      <c r="AD2" s="1" t="s">
        <v>5</v>
      </c>
      <c r="AF2" t="s">
        <v>6</v>
      </c>
      <c r="AH2" s="3">
        <v>0</v>
      </c>
      <c r="AI2">
        <f>1+AH2/100</f>
        <v>1</v>
      </c>
      <c r="AJ2" s="3">
        <v>0</v>
      </c>
      <c r="AK2">
        <f>1+AJ2/100</f>
        <v>1</v>
      </c>
    </row>
    <row r="3" spans="2:40" ht="14.1" customHeight="1" x14ac:dyDescent="0.25">
      <c r="C3" t="s">
        <v>11</v>
      </c>
      <c r="K3" t="s">
        <v>9</v>
      </c>
      <c r="L3" t="s">
        <v>13</v>
      </c>
      <c r="O3" t="s">
        <v>11</v>
      </c>
      <c r="P3" t="s">
        <v>23</v>
      </c>
      <c r="R3" s="3">
        <v>0</v>
      </c>
      <c r="S3">
        <f>1+R3/100</f>
        <v>1</v>
      </c>
      <c r="T3" s="3">
        <v>0</v>
      </c>
      <c r="U3">
        <f>1+T3/100</f>
        <v>1</v>
      </c>
      <c r="W3" t="s">
        <v>9</v>
      </c>
      <c r="X3" t="s">
        <v>13</v>
      </c>
      <c r="AE3" t="s">
        <v>11</v>
      </c>
      <c r="AF3" t="s">
        <v>23</v>
      </c>
      <c r="AH3" s="3">
        <v>0</v>
      </c>
      <c r="AI3">
        <f>1+AH3/100</f>
        <v>1</v>
      </c>
      <c r="AJ3" s="3">
        <v>0</v>
      </c>
      <c r="AK3">
        <f>1+AJ3/100</f>
        <v>1</v>
      </c>
      <c r="AM3" t="s">
        <v>9</v>
      </c>
      <c r="AN3" t="s">
        <v>13</v>
      </c>
    </row>
    <row r="4" spans="2:40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t="s">
        <v>0</v>
      </c>
      <c r="N4" t="s">
        <v>28</v>
      </c>
      <c r="O4" t="s">
        <v>10</v>
      </c>
      <c r="P4" t="s">
        <v>0</v>
      </c>
      <c r="Q4" t="s">
        <v>2</v>
      </c>
      <c r="R4" t="s">
        <v>3</v>
      </c>
      <c r="S4" t="s">
        <v>21</v>
      </c>
      <c r="T4" t="s">
        <v>22</v>
      </c>
      <c r="U4" t="s">
        <v>1</v>
      </c>
      <c r="W4" t="s">
        <v>12</v>
      </c>
      <c r="X4" s="3" t="s">
        <v>0</v>
      </c>
      <c r="Y4" s="9"/>
      <c r="AD4" t="s">
        <v>28</v>
      </c>
      <c r="AE4" t="s">
        <v>10</v>
      </c>
      <c r="AF4" t="s">
        <v>0</v>
      </c>
      <c r="AG4" t="s">
        <v>2</v>
      </c>
      <c r="AH4" t="s">
        <v>3</v>
      </c>
      <c r="AI4" t="s">
        <v>21</v>
      </c>
      <c r="AJ4" t="s">
        <v>22</v>
      </c>
      <c r="AK4" t="s">
        <v>1</v>
      </c>
      <c r="AM4" t="s">
        <v>12</v>
      </c>
      <c r="AN4" s="3" t="s">
        <v>0</v>
      </c>
    </row>
    <row r="5" spans="2:40" ht="14.1" customHeight="1" x14ac:dyDescent="0.25">
      <c r="X5" s="1"/>
      <c r="Z5" s="6" t="s">
        <v>67</v>
      </c>
      <c r="AA5" s="6"/>
      <c r="AB5" s="6"/>
    </row>
    <row r="6" spans="2:40" ht="14.1" customHeight="1" x14ac:dyDescent="0.25">
      <c r="B6" t="s">
        <v>0</v>
      </c>
      <c r="C6">
        <f>O6+AE6</f>
        <v>50</v>
      </c>
      <c r="E6">
        <f>Q6+AG6</f>
        <v>0</v>
      </c>
      <c r="F6">
        <f>R6+AH6</f>
        <v>0</v>
      </c>
      <c r="G6">
        <f>S6+AI6</f>
        <v>0</v>
      </c>
      <c r="H6">
        <f>T6+AJ6</f>
        <v>0</v>
      </c>
      <c r="I6">
        <f>U6+AK6</f>
        <v>45</v>
      </c>
      <c r="K6">
        <f>(U6*W6+AK6*AM6)/(U6+AK6)</f>
        <v>9.1111111111111107</v>
      </c>
      <c r="L6">
        <f>K6/IF($L$4="A",$K$6,IF($L$4="B",$K$7,IF($L$4="C",$K$8,IF($L$4="D",$K$9,IF($L$4="E",$K$10,0)))))</f>
        <v>1</v>
      </c>
      <c r="N6" t="s">
        <v>0</v>
      </c>
      <c r="O6" s="3">
        <v>25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W6" s="3">
        <v>10</v>
      </c>
      <c r="X6">
        <f>W6/IF($X$4="A",$W$6,IF($X$4="B",$W$7,IF($X$4="C",$W$8,IF($X$4="D",$W$9,IF($X$4="E",$W$10,0)))))</f>
        <v>1</v>
      </c>
      <c r="Z6" s="6">
        <f>U6</f>
        <v>25</v>
      </c>
      <c r="AA6" s="25" t="s">
        <v>66</v>
      </c>
      <c r="AB6" s="6">
        <f>AK6</f>
        <v>20</v>
      </c>
      <c r="AD6" t="s">
        <v>0</v>
      </c>
      <c r="AE6" s="3">
        <v>25</v>
      </c>
      <c r="AG6" s="3">
        <v>0</v>
      </c>
      <c r="AH6" s="3">
        <v>0</v>
      </c>
      <c r="AI6" s="3">
        <v>0</v>
      </c>
      <c r="AJ6" s="3">
        <v>0</v>
      </c>
      <c r="AK6" s="3">
        <v>20</v>
      </c>
      <c r="AM6" s="3">
        <v>8</v>
      </c>
      <c r="AN6">
        <f>AM6/IF($AN$4="A",$AM$6,IF($AN$4="B",$AM$7,IF($AN$4="C",$AM$8,IF($AN$4="D",$AM$9,IF($AN$4="E",$AM$10,0)))))</f>
        <v>1</v>
      </c>
    </row>
    <row r="7" spans="2:40" ht="14.1" customHeight="1" x14ac:dyDescent="0.25">
      <c r="B7" t="s">
        <v>2</v>
      </c>
      <c r="C7">
        <f>O7+AE7</f>
        <v>65</v>
      </c>
      <c r="D7">
        <f>P7+AF7</f>
        <v>18</v>
      </c>
      <c r="F7">
        <f>R7+AH7</f>
        <v>0</v>
      </c>
      <c r="G7">
        <f>S7+AI7</f>
        <v>0</v>
      </c>
      <c r="H7">
        <f>T7+AJ7</f>
        <v>0</v>
      </c>
      <c r="I7">
        <f>U7+AK7</f>
        <v>90</v>
      </c>
      <c r="K7">
        <f>(U7*W7+AK7*AM7)/(U7+AK7)</f>
        <v>4.5555555555555554</v>
      </c>
      <c r="L7">
        <f>K7/IF($L$4="A",$K$6,IF($L$4="B",$K$7,IF($L$4="C",$K$8,IF($L$4="D",$K$9,IF($L$4="E",$K$10,0)))))</f>
        <v>0.5</v>
      </c>
      <c r="N7" t="s">
        <v>2</v>
      </c>
      <c r="O7" s="3">
        <v>30</v>
      </c>
      <c r="P7" s="3">
        <v>10</v>
      </c>
      <c r="R7" s="3">
        <v>0</v>
      </c>
      <c r="S7" s="3">
        <v>0</v>
      </c>
      <c r="T7" s="3">
        <v>0</v>
      </c>
      <c r="U7" s="3">
        <v>50</v>
      </c>
      <c r="W7" s="3">
        <v>5</v>
      </c>
      <c r="X7">
        <f>W7/IF($X$4="A",$W$6,IF($X$4="B",$W$7,IF($X$4="C",$W$8,IF($X$4="D",$W$9,IF($X$4="E",$W$10,0)))))</f>
        <v>0.5</v>
      </c>
      <c r="Z7" s="6"/>
      <c r="AA7" s="6">
        <f>Z6+AB6</f>
        <v>45</v>
      </c>
      <c r="AB7" s="6"/>
      <c r="AD7" t="s">
        <v>2</v>
      </c>
      <c r="AE7" s="3">
        <v>35</v>
      </c>
      <c r="AF7" s="3">
        <f>AK7/5</f>
        <v>8</v>
      </c>
      <c r="AH7" s="3">
        <v>0</v>
      </c>
      <c r="AI7" s="3">
        <v>0</v>
      </c>
      <c r="AJ7" s="3">
        <v>0</v>
      </c>
      <c r="AK7" s="3">
        <v>40</v>
      </c>
      <c r="AM7" s="3">
        <v>4</v>
      </c>
      <c r="AN7">
        <f>AM7/IF($AN$4="A",$AM$6,IF($AN$4="B",$AM$7,IF($AN$4="C",$AM$8,IF($AN$4="D",$AM$9,IF($AN$4="E",$AM$10,0)))))</f>
        <v>0.5</v>
      </c>
    </row>
    <row r="8" spans="2:40" ht="14.1" customHeight="1" x14ac:dyDescent="0.25">
      <c r="B8" t="s">
        <v>3</v>
      </c>
      <c r="C8">
        <f>O8+AE8</f>
        <v>80</v>
      </c>
      <c r="D8">
        <f>P8+AF8</f>
        <v>14</v>
      </c>
      <c r="E8">
        <f>Q8+AG8</f>
        <v>70</v>
      </c>
      <c r="G8">
        <f>S8+AI8</f>
        <v>0</v>
      </c>
      <c r="H8">
        <f>T8+AJ8</f>
        <v>0</v>
      </c>
      <c r="I8">
        <f>U8+AK8</f>
        <v>70</v>
      </c>
      <c r="K8">
        <f>(U8*W8+AK8*AM8)/(U8+AK8)</f>
        <v>9.4285714285714288</v>
      </c>
      <c r="L8">
        <f>K8/IF($L$4="A",$K$6,IF($L$4="B",$K$7,IF($L$4="C",$K$8,IF($L$4="D",$K$9,IF($L$4="E",$K$10,0)))))</f>
        <v>1.034843205574913</v>
      </c>
      <c r="N8" t="s">
        <v>3</v>
      </c>
      <c r="O8" s="3">
        <v>50</v>
      </c>
      <c r="P8" s="3">
        <v>10</v>
      </c>
      <c r="Q8" s="8">
        <v>50</v>
      </c>
      <c r="S8" s="3">
        <v>0</v>
      </c>
      <c r="T8" s="3">
        <v>0</v>
      </c>
      <c r="U8" s="3">
        <v>50</v>
      </c>
      <c r="W8" s="3">
        <v>10</v>
      </c>
      <c r="X8">
        <f>W8/IF($X$4="A",$W$6,IF($X$4="B",$W$7,IF($X$4="C",$W$8,IF($X$4="D",$W$9,IF($X$4="E",$W$10,0)))))</f>
        <v>1</v>
      </c>
      <c r="Z8" s="6">
        <f>SUM(P7:P10)</f>
        <v>26</v>
      </c>
      <c r="AA8" s="6"/>
      <c r="AB8" s="6">
        <f>SUM(AF7:AF10)</f>
        <v>16</v>
      </c>
      <c r="AD8" t="s">
        <v>3</v>
      </c>
      <c r="AE8" s="3">
        <v>30</v>
      </c>
      <c r="AF8" s="3">
        <f>AK8/5</f>
        <v>4</v>
      </c>
      <c r="AG8" s="8">
        <v>20</v>
      </c>
      <c r="AI8" s="3">
        <v>0</v>
      </c>
      <c r="AJ8" s="3">
        <v>0</v>
      </c>
      <c r="AK8" s="3">
        <v>20</v>
      </c>
      <c r="AM8" s="3">
        <v>8</v>
      </c>
      <c r="AN8">
        <f>AM8/IF($AN$4="A",$AM$6,IF($AN$4="B",$AM$7,IF($AN$4="C",$AM$8,IF($AN$4="D",$AM$9,IF($AN$4="E",$AM$10,0)))))</f>
        <v>1</v>
      </c>
    </row>
    <row r="9" spans="2:40" ht="14.1" customHeight="1" x14ac:dyDescent="0.25">
      <c r="B9" t="s">
        <v>21</v>
      </c>
      <c r="C9">
        <f>O9+AE9</f>
        <v>60</v>
      </c>
      <c r="D9">
        <f>P9+AF9</f>
        <v>5</v>
      </c>
      <c r="E9">
        <f>Q9+AG9</f>
        <v>0</v>
      </c>
      <c r="F9">
        <f>R9+AH9</f>
        <v>0</v>
      </c>
      <c r="H9">
        <f>T9+AJ9</f>
        <v>0</v>
      </c>
      <c r="I9">
        <f>U9+AK9</f>
        <v>55</v>
      </c>
      <c r="K9">
        <f>(U9*W9+AK9*AM9)/(U9+AK9)</f>
        <v>9.0909090909090917</v>
      </c>
      <c r="L9">
        <f>K9/IF($L$4="A",$K$6,IF($L$4="B",$K$7,IF($L$4="C",$K$8,IF($L$4="D",$K$9,IF($L$4="E",$K$10,0)))))</f>
        <v>0.9977827050997784</v>
      </c>
      <c r="N9" t="s">
        <v>21</v>
      </c>
      <c r="O9" s="3">
        <v>30</v>
      </c>
      <c r="P9" s="3">
        <v>3</v>
      </c>
      <c r="Q9" s="8">
        <v>0</v>
      </c>
      <c r="R9" s="8">
        <v>0</v>
      </c>
      <c r="T9" s="3">
        <v>0</v>
      </c>
      <c r="U9" s="3">
        <v>30</v>
      </c>
      <c r="W9" s="3">
        <v>10</v>
      </c>
      <c r="X9">
        <f>W9/IF($X$4="A",$W$6,IF($X$4="B",$W$7,IF($X$4="C",$W$8,IF($X$4="D",$W$9,IF($X$4="E",$W$10,0)))))</f>
        <v>1</v>
      </c>
      <c r="Z9" s="6"/>
      <c r="AA9" s="6">
        <f>Z8+AB8</f>
        <v>42</v>
      </c>
      <c r="AB9" s="6"/>
      <c r="AD9" t="s">
        <v>21</v>
      </c>
      <c r="AE9" s="3">
        <v>30</v>
      </c>
      <c r="AF9" s="3">
        <v>2</v>
      </c>
      <c r="AG9" s="8">
        <v>0</v>
      </c>
      <c r="AH9" s="8">
        <v>0</v>
      </c>
      <c r="AJ9" s="3">
        <v>0</v>
      </c>
      <c r="AK9" s="3">
        <v>25</v>
      </c>
      <c r="AM9" s="3">
        <v>8</v>
      </c>
      <c r="AN9">
        <f>AM9/IF($AN$4="A",$AM$6,IF($AN$4="B",$AM$7,IF($AN$4="C",$AM$8,IF($AN$4="D",$AM$9,IF($AN$4="E",$AM$10,0)))))</f>
        <v>1</v>
      </c>
    </row>
    <row r="10" spans="2:40" ht="14.1" customHeight="1" x14ac:dyDescent="0.25">
      <c r="B10" t="s">
        <v>22</v>
      </c>
      <c r="C10">
        <f>O10+AE10</f>
        <v>60</v>
      </c>
      <c r="D10">
        <f>P10+AF10</f>
        <v>5</v>
      </c>
      <c r="E10">
        <f>Q10+AG10</f>
        <v>0</v>
      </c>
      <c r="F10">
        <f>R10+AH10</f>
        <v>0</v>
      </c>
      <c r="G10">
        <f>S10+AI10</f>
        <v>0</v>
      </c>
      <c r="I10">
        <f>+U10+AK10</f>
        <v>45</v>
      </c>
      <c r="K10">
        <f>(U10*W10+AK10*AM10)/(U10+AK10)</f>
        <v>9.1111111111111107</v>
      </c>
      <c r="L10">
        <f>K10/IF($L$4="A",$K$6,IF($L$4="B",$K$7,IF($L$4="C",$K$8,IF($L$4="D",$K$9,IF($L$4="E",$K$10,0)))))</f>
        <v>1</v>
      </c>
      <c r="N10" t="s">
        <v>22</v>
      </c>
      <c r="O10" s="3">
        <v>30</v>
      </c>
      <c r="P10" s="3">
        <v>3</v>
      </c>
      <c r="Q10" s="8">
        <v>0</v>
      </c>
      <c r="R10" s="8">
        <v>0</v>
      </c>
      <c r="S10" s="3">
        <v>0</v>
      </c>
      <c r="U10" s="3">
        <v>25</v>
      </c>
      <c r="W10" s="3">
        <v>10</v>
      </c>
      <c r="X10">
        <f>W10/IF($X$4="A",$W$6,IF($X$4="B",$W$7,IF($X$4="C",$W$8,IF($X$4="D",$W$9,IF($X$4="E",$W$10,0)))))</f>
        <v>1</v>
      </c>
      <c r="Z10" s="6"/>
      <c r="AA10" s="6"/>
      <c r="AB10" s="6"/>
      <c r="AD10" t="s">
        <v>22</v>
      </c>
      <c r="AE10" s="3">
        <v>30</v>
      </c>
      <c r="AF10" s="3">
        <v>2</v>
      </c>
      <c r="AG10" s="8">
        <v>0</v>
      </c>
      <c r="AH10" s="8">
        <v>0</v>
      </c>
      <c r="AI10" s="3">
        <v>0</v>
      </c>
      <c r="AK10" s="3">
        <v>20</v>
      </c>
      <c r="AM10" s="3">
        <v>8</v>
      </c>
      <c r="AN10">
        <f>AM10/IF($AN$4="A",$AM$6,IF($AN$4="B",$AM$7,IF($AN$4="C",$AM$8,IF($AN$4="D",$AM$9,IF($AN$4="E",$AM$10,0)))))</f>
        <v>1</v>
      </c>
    </row>
    <row r="11" spans="2:40" ht="14.1" customHeight="1" x14ac:dyDescent="0.25">
      <c r="B11" t="s">
        <v>4</v>
      </c>
      <c r="C11">
        <f>SUM(C6:C10)</f>
        <v>315</v>
      </c>
      <c r="N11" t="s">
        <v>4</v>
      </c>
      <c r="O11">
        <f>SUM(O6:O10)</f>
        <v>165</v>
      </c>
      <c r="Z11" s="6"/>
      <c r="AA11" s="6"/>
      <c r="AB11" s="6"/>
      <c r="AD11" t="s">
        <v>4</v>
      </c>
      <c r="AE11">
        <f>SUM(AE6:AE10)</f>
        <v>150</v>
      </c>
    </row>
    <row r="12" spans="2:40" ht="14.1" customHeight="1" x14ac:dyDescent="0.25">
      <c r="Z12" s="6"/>
      <c r="AA12" s="6"/>
      <c r="AB12" s="6"/>
    </row>
    <row r="13" spans="2:40" ht="14.1" customHeight="1" x14ac:dyDescent="0.25">
      <c r="B13" s="1" t="s">
        <v>6</v>
      </c>
      <c r="N13" s="1" t="s">
        <v>6</v>
      </c>
      <c r="U13" s="7"/>
      <c r="Z13" s="6"/>
      <c r="AA13" s="6"/>
      <c r="AB13" s="6"/>
      <c r="AD13" s="1" t="s">
        <v>6</v>
      </c>
      <c r="AK13" s="7"/>
    </row>
    <row r="14" spans="2:40" ht="14.1" customHeight="1" x14ac:dyDescent="0.25">
      <c r="Z14" s="6"/>
      <c r="AA14" s="6"/>
      <c r="AB14" s="6"/>
    </row>
    <row r="15" spans="2:40" ht="14.1" customHeight="1" x14ac:dyDescent="0.25">
      <c r="B15" t="s">
        <v>0</v>
      </c>
      <c r="C15">
        <f>O15+AE15</f>
        <v>50</v>
      </c>
      <c r="E15">
        <f>Q15+AG15</f>
        <v>0</v>
      </c>
      <c r="F15">
        <f>R15+AH15</f>
        <v>0</v>
      </c>
      <c r="G15">
        <f>S15+AI15</f>
        <v>0</v>
      </c>
      <c r="H15">
        <f>T15+AJ15</f>
        <v>0</v>
      </c>
      <c r="I15">
        <f>U15+AK15</f>
        <v>46</v>
      </c>
      <c r="K15">
        <f>(U15*W15+AK15*AM15)/(U15+AK15)</f>
        <v>9.304347826086957</v>
      </c>
      <c r="L15">
        <f>K15/IF($L$4="A",$K$15,IF($L$4="B",$K$16,IF($L$4="C",$K$17,IF($L$4="D",$K$18,IF($L$4="E",$K$19,0)))))</f>
        <v>1</v>
      </c>
      <c r="N15" t="s">
        <v>0</v>
      </c>
      <c r="O15" s="3">
        <v>30</v>
      </c>
      <c r="Q15" s="3">
        <v>0</v>
      </c>
      <c r="R15" s="3">
        <v>0</v>
      </c>
      <c r="S15" s="3">
        <v>0</v>
      </c>
      <c r="T15" s="3">
        <v>0</v>
      </c>
      <c r="U15" s="3">
        <f>30*S2</f>
        <v>30</v>
      </c>
      <c r="W15" s="3">
        <v>10</v>
      </c>
      <c r="X15">
        <f>W15/IF($X$4="A",$W$15,IF($X$4="B",$W$16,IF($X$4="C",$W$17,IF($X$4="D",$W$18,IF($X$4="E",$W$19,0)))))</f>
        <v>1</v>
      </c>
      <c r="Z15" s="6">
        <f>U15</f>
        <v>30</v>
      </c>
      <c r="AA15" s="6" t="s">
        <v>66</v>
      </c>
      <c r="AB15" s="6">
        <f>AK15</f>
        <v>16</v>
      </c>
      <c r="AD15" t="s">
        <v>0</v>
      </c>
      <c r="AE15" s="3">
        <v>20</v>
      </c>
      <c r="AG15" s="3">
        <v>0</v>
      </c>
      <c r="AH15" s="3">
        <v>0</v>
      </c>
      <c r="AI15" s="3">
        <v>0</v>
      </c>
      <c r="AJ15" s="3">
        <v>0</v>
      </c>
      <c r="AK15" s="3">
        <f>(AK6/AE6)*AE15</f>
        <v>16</v>
      </c>
      <c r="AM15" s="3">
        <v>8</v>
      </c>
      <c r="AN15">
        <f>AM15/IF($AN$4="A",$AM$15,IF($AN$4="B",$AM$16,IF($AN$4="C",$AM$17,IF($AN$4="D",$AM$18,IF($AN$4="E",$AM$19,0)))))</f>
        <v>1</v>
      </c>
    </row>
    <row r="16" spans="2:40" ht="14.1" customHeight="1" x14ac:dyDescent="0.25">
      <c r="B16" t="s">
        <v>2</v>
      </c>
      <c r="C16">
        <f>O16+AE16</f>
        <v>63.15</v>
      </c>
      <c r="D16">
        <f>P16+AF16</f>
        <v>16</v>
      </c>
      <c r="F16">
        <f>R16+AH16</f>
        <v>0</v>
      </c>
      <c r="G16">
        <f>S16+AI16</f>
        <v>0</v>
      </c>
      <c r="H16">
        <f>T16+AJ16</f>
        <v>0</v>
      </c>
      <c r="I16">
        <f>U16+AK16</f>
        <v>80</v>
      </c>
      <c r="K16">
        <f>(U16*W16+AK16*AM16)/(U16+AK16)</f>
        <v>8.625</v>
      </c>
      <c r="L16">
        <f>K16/IF($L$4="A",$K$15,IF($L$4="B",$K$16,IF($L$4="C",$K$17,IF($L$4="D",$K$18,IF($L$4="E",$K$19,0)))))</f>
        <v>0.92698598130841114</v>
      </c>
      <c r="N16" t="s">
        <v>2</v>
      </c>
      <c r="O16" s="3">
        <v>15</v>
      </c>
      <c r="P16" s="3">
        <v>5</v>
      </c>
      <c r="R16" s="3">
        <v>0</v>
      </c>
      <c r="S16" s="3">
        <v>0</v>
      </c>
      <c r="T16" s="3">
        <v>0</v>
      </c>
      <c r="U16" s="3">
        <f>O16*U7/O7</f>
        <v>25</v>
      </c>
      <c r="W16" s="3">
        <v>10</v>
      </c>
      <c r="X16">
        <f>W16/IF($X$4="A",$W$15,IF($X$4="B",$W$16,IF($X$4="C",$W$17,IF($X$4="D",$W$18,IF($X$4="E",$W$19,0)))))</f>
        <v>1</v>
      </c>
      <c r="Z16" s="6"/>
      <c r="AA16" s="6">
        <f>Z15+AB15</f>
        <v>46</v>
      </c>
      <c r="AB16" s="6"/>
      <c r="AD16" t="s">
        <v>2</v>
      </c>
      <c r="AE16" s="3">
        <v>48.15</v>
      </c>
      <c r="AF16" s="3">
        <f>11</f>
        <v>11</v>
      </c>
      <c r="AH16" s="3">
        <v>0</v>
      </c>
      <c r="AI16" s="3">
        <v>0</v>
      </c>
      <c r="AJ16" s="3">
        <v>0</v>
      </c>
      <c r="AK16" s="3">
        <f>55*AI2</f>
        <v>55</v>
      </c>
      <c r="AM16" s="3">
        <v>8</v>
      </c>
      <c r="AN16">
        <f>AM16/IF($AN$4="A",$AM$15,IF($AN$4="B",$AM$16,IF($AN$4="C",$AM$17,IF($AN$4="D",$AM$18,IF($AN$4="E",$AM$19,0)))))</f>
        <v>1</v>
      </c>
    </row>
    <row r="17" spans="2:40" ht="14.1" customHeight="1" x14ac:dyDescent="0.25">
      <c r="B17" t="s">
        <v>3</v>
      </c>
      <c r="C17">
        <f>O17+AE17</f>
        <v>81.849999999999994</v>
      </c>
      <c r="D17">
        <f>P17+AF17</f>
        <v>14.913333333333332</v>
      </c>
      <c r="E17">
        <f>Q17+AG17</f>
        <v>74.566666666666663</v>
      </c>
      <c r="G17">
        <f>S17+AI17</f>
        <v>0</v>
      </c>
      <c r="H17">
        <f>T17+AJ17</f>
        <v>0</v>
      </c>
      <c r="I17">
        <f>U17+AK17</f>
        <v>74.566666666666663</v>
      </c>
      <c r="K17">
        <f>(U17*W17+AK17*AM17)/(U17+AK17)</f>
        <v>9.6092981671881983</v>
      </c>
      <c r="L17">
        <f>K17/IF($L$4="A",$K$15,IF($L$4="B",$K$16,IF($L$4="C",$K$17,IF($L$4="D",$K$18,IF($L$4="E",$K$19,0)))))</f>
        <v>1.0327750366604138</v>
      </c>
      <c r="N17" t="s">
        <v>3</v>
      </c>
      <c r="O17" s="3">
        <v>60</v>
      </c>
      <c r="P17" s="3">
        <v>12</v>
      </c>
      <c r="Q17" s="8">
        <v>60</v>
      </c>
      <c r="S17" s="3">
        <v>0</v>
      </c>
      <c r="T17" s="3">
        <v>0</v>
      </c>
      <c r="U17" s="3">
        <f>60*U2</f>
        <v>60</v>
      </c>
      <c r="W17" s="3">
        <v>10</v>
      </c>
      <c r="X17">
        <f>W17/IF($X$4="A",$W$15,IF($X$4="B",$W$16,IF($X$4="C",$W$17,IF($X$4="D",$W$18,IF($X$4="E",$W$19,0)))))</f>
        <v>1</v>
      </c>
      <c r="Z17" s="6">
        <f>SUM(P16:P19)</f>
        <v>23</v>
      </c>
      <c r="AA17" s="6"/>
      <c r="AB17" s="6">
        <f>SUM(AF16:AF19)</f>
        <v>17.913333333333334</v>
      </c>
      <c r="AD17" t="s">
        <v>3</v>
      </c>
      <c r="AE17" s="3">
        <f>AE11-AE15-AE16-AE18-AE19</f>
        <v>21.849999999999994</v>
      </c>
      <c r="AF17" s="3">
        <f>(AF8/AE8)*AE17</f>
        <v>2.9133333333333327</v>
      </c>
      <c r="AG17" s="8">
        <f>(AG8/AE8)*AE17</f>
        <v>14.566666666666663</v>
      </c>
      <c r="AI17" s="3">
        <v>0</v>
      </c>
      <c r="AJ17" s="3">
        <v>0</v>
      </c>
      <c r="AK17" s="3">
        <f>AK2*(AK8/AE8)*AE17</f>
        <v>14.566666666666663</v>
      </c>
      <c r="AM17" s="3">
        <v>8</v>
      </c>
      <c r="AN17">
        <f>AM17/IF($AN$4="A",$AM$15,IF($AN$4="B",$AM$16,IF($AN$4="C",$AM$17,IF($AN$4="D",$AM$18,IF($AN$4="E",$AM$19,0)))))</f>
        <v>1</v>
      </c>
    </row>
    <row r="18" spans="2:40" ht="14.1" customHeight="1" x14ac:dyDescent="0.25">
      <c r="B18" t="s">
        <v>21</v>
      </c>
      <c r="C18">
        <f>O18+AE18</f>
        <v>60</v>
      </c>
      <c r="D18">
        <f>P18+AF18</f>
        <v>5</v>
      </c>
      <c r="E18">
        <f>Q18+AG18</f>
        <v>0</v>
      </c>
      <c r="F18">
        <f>R18+AH18</f>
        <v>0</v>
      </c>
      <c r="H18">
        <f>T18+AJ18</f>
        <v>0</v>
      </c>
      <c r="I18">
        <f>U18+AK18</f>
        <v>55</v>
      </c>
      <c r="K18">
        <f>(U18*W18+AK18*AM18)/(U18+AK18)</f>
        <v>9.0909090909090917</v>
      </c>
      <c r="L18">
        <f>K18/IF($L$4="A",$K$15,IF($L$4="B",$K$16,IF($L$4="C",$K$17,IF($L$4="D",$K$18,IF($L$4="E",$K$19,0)))))</f>
        <v>0.97706032285471545</v>
      </c>
      <c r="N18" t="s">
        <v>21</v>
      </c>
      <c r="O18" s="3">
        <v>30</v>
      </c>
      <c r="P18" s="3">
        <v>3</v>
      </c>
      <c r="Q18" s="8">
        <v>0</v>
      </c>
      <c r="R18" s="8">
        <v>0</v>
      </c>
      <c r="T18" s="3">
        <v>0</v>
      </c>
      <c r="U18" s="3">
        <v>30</v>
      </c>
      <c r="W18" s="3">
        <v>10</v>
      </c>
      <c r="X18">
        <f>W18/IF($X$4="A",$W$15,IF($X$4="B",$W$16,IF($X$4="C",$W$17,IF($X$4="D",$W$18,IF($X$4="E",$W$19,0)))))</f>
        <v>1</v>
      </c>
      <c r="Z18" s="6"/>
      <c r="AA18" s="6">
        <f>Z17+AB17</f>
        <v>40.913333333333334</v>
      </c>
      <c r="AB18" s="6"/>
      <c r="AD18" t="s">
        <v>21</v>
      </c>
      <c r="AE18" s="3">
        <v>30</v>
      </c>
      <c r="AF18" s="3">
        <v>2</v>
      </c>
      <c r="AG18" s="8">
        <v>0</v>
      </c>
      <c r="AH18" s="8">
        <v>0</v>
      </c>
      <c r="AJ18" s="3">
        <v>0</v>
      </c>
      <c r="AK18" s="3">
        <v>25</v>
      </c>
      <c r="AM18" s="3">
        <v>8</v>
      </c>
      <c r="AN18">
        <f>AM18/IF($AN$4="A",$AM$15,IF($AN$4="B",$AM$16,IF($AN$4="C",$AM$17,IF($AN$4="D",$AM$18,IF($AN$4="E",$AM$19,0)))))</f>
        <v>1</v>
      </c>
    </row>
    <row r="19" spans="2:40" ht="14.1" customHeight="1" x14ac:dyDescent="0.25">
      <c r="B19" t="s">
        <v>22</v>
      </c>
      <c r="C19">
        <f>O19+AE19</f>
        <v>60</v>
      </c>
      <c r="D19">
        <f>P19+AF19</f>
        <v>5</v>
      </c>
      <c r="E19">
        <f>Q19+AG19</f>
        <v>0</v>
      </c>
      <c r="F19">
        <f>R19+AH19</f>
        <v>0</v>
      </c>
      <c r="G19">
        <f>S19+AI19</f>
        <v>0</v>
      </c>
      <c r="I19">
        <f>+U19+AK19</f>
        <v>45</v>
      </c>
      <c r="K19">
        <f>(U19*W19+AK19*AM19)/(U19+AK19)</f>
        <v>9.1111111111111107</v>
      </c>
      <c r="L19">
        <f>K19/IF($L$4="A",$K$15,IF($L$4="B",$K$16,IF($L$4="C",$K$17,IF($L$4="D",$K$18,IF($L$4="E",$K$19,0)))))</f>
        <v>0.97923156801661471</v>
      </c>
      <c r="N19" t="s">
        <v>22</v>
      </c>
      <c r="O19" s="3">
        <v>30</v>
      </c>
      <c r="P19" s="3">
        <v>3</v>
      </c>
      <c r="Q19" s="8">
        <v>0</v>
      </c>
      <c r="R19" s="8">
        <v>0</v>
      </c>
      <c r="S19" s="3">
        <v>0</v>
      </c>
      <c r="U19" s="3">
        <v>25</v>
      </c>
      <c r="W19" s="3">
        <v>10</v>
      </c>
      <c r="X19">
        <f>W19/IF($X$4="A",$W$15,IF($X$4="B",$W$16,IF($X$4="C",$W$17,IF($X$4="D",$W$18,IF($X$4="E",$W$19,0)))))</f>
        <v>1</v>
      </c>
      <c r="Z19" s="6"/>
      <c r="AA19" s="6"/>
      <c r="AB19" s="6"/>
      <c r="AD19" t="s">
        <v>22</v>
      </c>
      <c r="AE19" s="3">
        <v>30</v>
      </c>
      <c r="AF19" s="3">
        <v>2</v>
      </c>
      <c r="AG19" s="8">
        <v>0</v>
      </c>
      <c r="AH19" s="8">
        <v>0</v>
      </c>
      <c r="AI19" s="3">
        <v>0</v>
      </c>
      <c r="AK19" s="3">
        <v>20</v>
      </c>
      <c r="AM19" s="3">
        <v>8</v>
      </c>
      <c r="AN19">
        <f>AM19/IF($AN$4="A",$AM$15,IF($AN$4="B",$AM$16,IF($AN$4="C",$AM$17,IF($AN$4="D",$AM$18,IF($AN$4="E",$AM$19,0)))))</f>
        <v>1</v>
      </c>
    </row>
    <row r="20" spans="2:40" ht="14.1" customHeight="1" x14ac:dyDescent="0.25">
      <c r="B20" t="s">
        <v>4</v>
      </c>
      <c r="C20">
        <f>SUM(C15:C19)</f>
        <v>315</v>
      </c>
      <c r="N20" t="s">
        <v>4</v>
      </c>
      <c r="O20">
        <f>SUM(O15:O19)</f>
        <v>165</v>
      </c>
      <c r="Z20" s="6"/>
      <c r="AA20" s="6"/>
      <c r="AB20" s="6"/>
      <c r="AD20" t="s">
        <v>4</v>
      </c>
      <c r="AE20">
        <f>SUM(AE15:AE19)</f>
        <v>150</v>
      </c>
    </row>
    <row r="21" spans="2:40" ht="14.1" customHeight="1" x14ac:dyDescent="0.25">
      <c r="Z21" s="6"/>
      <c r="AA21" s="6"/>
      <c r="AB21" s="6"/>
    </row>
    <row r="22" spans="2:40" ht="14.1" customHeight="1" x14ac:dyDescent="0.25">
      <c r="B22" s="1" t="s">
        <v>23</v>
      </c>
      <c r="N22" s="1" t="s">
        <v>23</v>
      </c>
      <c r="Z22" s="6"/>
      <c r="AA22" s="6"/>
      <c r="AB22" s="6"/>
      <c r="AD22" s="1" t="s">
        <v>23</v>
      </c>
    </row>
    <row r="23" spans="2:40" ht="14.1" customHeight="1" x14ac:dyDescent="0.25">
      <c r="Z23" s="6"/>
      <c r="AA23" s="6"/>
      <c r="AB23" s="6"/>
    </row>
    <row r="24" spans="2:40" ht="14.1" customHeight="1" x14ac:dyDescent="0.25">
      <c r="B24" t="s">
        <v>0</v>
      </c>
      <c r="C24">
        <f>O24+AE24</f>
        <v>50</v>
      </c>
      <c r="E24">
        <f>Q24+AG24</f>
        <v>0</v>
      </c>
      <c r="F24">
        <f>R24+AH24</f>
        <v>0</v>
      </c>
      <c r="G24">
        <f>S24+AI24</f>
        <v>0</v>
      </c>
      <c r="H24">
        <f>T24+AJ24</f>
        <v>0</v>
      </c>
      <c r="I24">
        <f>U24+AK24</f>
        <v>46</v>
      </c>
      <c r="K24">
        <f>(U24*W24+AK24*AM24)/(U24+AK24)</f>
        <v>9.304347826086957</v>
      </c>
      <c r="L24">
        <f>K24/IF($L$4="A",$K$24,IF($L$4="B",$K$25,IF($L$4="C",$K$26,IF($L$4="D",$K$27,IF($L$4="E",$K$28,0)))))</f>
        <v>1</v>
      </c>
      <c r="N24" t="s">
        <v>0</v>
      </c>
      <c r="O24" s="3">
        <v>30</v>
      </c>
      <c r="Q24" s="3">
        <v>0</v>
      </c>
      <c r="R24" s="3">
        <v>0</v>
      </c>
      <c r="S24" s="3">
        <v>0</v>
      </c>
      <c r="T24" s="3">
        <v>0</v>
      </c>
      <c r="U24" s="3">
        <f>S3*O24*U15/O15</f>
        <v>30</v>
      </c>
      <c r="W24" s="3">
        <v>10</v>
      </c>
      <c r="X24">
        <f>W24/IF($X$4="A",$W$24,IF($X$4="B",$W$25,IF($X$4="C",$W$26,IF($X$4="D",$W$27,IF($X$4="E",$W$28,0)))))</f>
        <v>1</v>
      </c>
      <c r="Z24" s="6">
        <f>U24</f>
        <v>30</v>
      </c>
      <c r="AA24" s="6" t="s">
        <v>66</v>
      </c>
      <c r="AB24" s="6">
        <f>AK24</f>
        <v>16</v>
      </c>
      <c r="AD24" t="s">
        <v>0</v>
      </c>
      <c r="AE24" s="3">
        <v>20</v>
      </c>
      <c r="AG24" s="3">
        <v>0</v>
      </c>
      <c r="AH24" s="3">
        <v>0</v>
      </c>
      <c r="AI24" s="3">
        <v>0</v>
      </c>
      <c r="AJ24" s="3">
        <v>0</v>
      </c>
      <c r="AK24" s="3">
        <f>(AK15/AE15)*AE24</f>
        <v>16</v>
      </c>
      <c r="AM24" s="3">
        <v>8</v>
      </c>
      <c r="AN24">
        <f>AM24/IF($AN$4="A",$AM$24,IF($AN$4="B",$AM$25,IF($AN$4="C",$AM$26,IF($AN$4="D",$AM$27,IF($AN$4="E",$AM$28,0)))))</f>
        <v>1</v>
      </c>
    </row>
    <row r="25" spans="2:40" ht="14.1" customHeight="1" x14ac:dyDescent="0.25">
      <c r="B25" t="s">
        <v>2</v>
      </c>
      <c r="C25">
        <f>O25+AE25</f>
        <v>52.199999999999996</v>
      </c>
      <c r="D25">
        <f>P25+AF25</f>
        <v>17.399999999999999</v>
      </c>
      <c r="F25">
        <f>R25+AH25</f>
        <v>0</v>
      </c>
      <c r="G25">
        <f>S25+AI25</f>
        <v>0</v>
      </c>
      <c r="H25">
        <f>T25+AJ25</f>
        <v>0</v>
      </c>
      <c r="I25">
        <f>U25+AK25</f>
        <v>87</v>
      </c>
      <c r="K25">
        <f>(U25*W25+AK25*AM25)/(U25+AK25)</f>
        <v>8.1149425287356323</v>
      </c>
      <c r="L25">
        <f>K25/IF($L$4="A",$K$24,IF($L$4="B",$K$25,IF($L$4="C",$K$26,IF($L$4="D",$K$27,IF($L$4="E",$K$28,0)))))</f>
        <v>0.8721667203781287</v>
      </c>
      <c r="N25" t="s">
        <v>2</v>
      </c>
      <c r="O25" s="3">
        <f>U25/(U16/O16)</f>
        <v>3</v>
      </c>
      <c r="P25" s="3">
        <f>5/5</f>
        <v>1</v>
      </c>
      <c r="R25" s="3">
        <v>0</v>
      </c>
      <c r="S25" s="3">
        <v>0</v>
      </c>
      <c r="T25" s="3">
        <v>0</v>
      </c>
      <c r="U25" s="3">
        <v>5</v>
      </c>
      <c r="W25" s="3">
        <v>10</v>
      </c>
      <c r="X25">
        <f>W25/IF($X$4="A",$W$24,IF($X$4="B",$W$25,IF($X$4="C",$W$26,IF($X$4="D",$W$27,IF($X$4="E",$W$28,0)))))</f>
        <v>1</v>
      </c>
      <c r="Z25" s="6"/>
      <c r="AA25" s="6">
        <f>Z24+AB24</f>
        <v>46</v>
      </c>
      <c r="AB25" s="6"/>
      <c r="AD25" t="s">
        <v>2</v>
      </c>
      <c r="AE25" s="3">
        <f>82/(U7/O7)</f>
        <v>49.199999999999996</v>
      </c>
      <c r="AF25" s="3">
        <f>AK25/(AK7/AF7)</f>
        <v>16.399999999999999</v>
      </c>
      <c r="AH25" s="3">
        <v>0</v>
      </c>
      <c r="AI25" s="3">
        <v>0</v>
      </c>
      <c r="AJ25" s="3">
        <v>0</v>
      </c>
      <c r="AK25" s="3">
        <f>82*AI3</f>
        <v>82</v>
      </c>
      <c r="AM25" s="3">
        <v>8</v>
      </c>
      <c r="AN25">
        <f>AM25/IF($AN$4="A",$AM$24,IF($AN$4="B",$AM$25,IF($AN$4="C",$AM$26,IF($AN$4="D",$AM$27,IF($AN$4="E",$AM$28,0)))))</f>
        <v>1</v>
      </c>
    </row>
    <row r="26" spans="2:40" ht="14.1" customHeight="1" x14ac:dyDescent="0.25">
      <c r="B26" t="s">
        <v>3</v>
      </c>
      <c r="C26">
        <f>O26+AE26</f>
        <v>92.800000000000011</v>
      </c>
      <c r="D26">
        <f>P26+AF26</f>
        <v>17.173333333333336</v>
      </c>
      <c r="E26">
        <f>Q26+AG26</f>
        <v>85.866666666666674</v>
      </c>
      <c r="G26">
        <f>S26+AI26</f>
        <v>0</v>
      </c>
      <c r="H26">
        <f>T26+AJ26</f>
        <v>0</v>
      </c>
      <c r="I26">
        <f>U26+AK26</f>
        <v>85.866666666666674</v>
      </c>
      <c r="K26">
        <f>(U26*W26+AK26*AM26)/(U26+AK26)</f>
        <v>9.6770186335403725</v>
      </c>
      <c r="L26">
        <f>K26/IF($L$4="A",$K$24,IF($L$4="B",$K$25,IF($L$4="C",$K$26,IF($L$4="D",$K$27,IF($L$4="E",$K$28,0)))))</f>
        <v>1.0400534045393859</v>
      </c>
      <c r="N26" t="s">
        <v>3</v>
      </c>
      <c r="O26" s="3">
        <v>72</v>
      </c>
      <c r="P26" s="3">
        <f>O26/5</f>
        <v>14.4</v>
      </c>
      <c r="Q26" s="8">
        <f>(Q17/O17)*O26</f>
        <v>72</v>
      </c>
      <c r="S26" s="3">
        <v>0</v>
      </c>
      <c r="T26" s="3">
        <v>0</v>
      </c>
      <c r="U26" s="3">
        <f>(72+U17-O17)*U3</f>
        <v>72</v>
      </c>
      <c r="W26" s="3">
        <v>10</v>
      </c>
      <c r="X26">
        <f>W26/IF($X$4="A",$W$24,IF($X$4="B",$W$25,IF($X$4="C",$W$26,IF($X$4="D",$W$27,IF($X$4="E",$W$28,0)))))</f>
        <v>1</v>
      </c>
      <c r="Z26" s="6">
        <f>SUM(P25:P28)</f>
        <v>21.4</v>
      </c>
      <c r="AA26" s="6"/>
      <c r="AB26" s="6">
        <f>SUM(AF25:AF28)</f>
        <v>23.173333333333332</v>
      </c>
      <c r="AD26" t="s">
        <v>3</v>
      </c>
      <c r="AE26" s="3">
        <f>AE20-AE24-AE25-AE27-AE28</f>
        <v>20.800000000000011</v>
      </c>
      <c r="AF26" s="3">
        <f>AK26/(AK8/AF8)</f>
        <v>2.7733333333333348</v>
      </c>
      <c r="AG26" s="8">
        <f>(AG17/AE17)*AE26</f>
        <v>13.866666666666674</v>
      </c>
      <c r="AI26" s="3">
        <v>0</v>
      </c>
      <c r="AJ26" s="3">
        <v>0</v>
      </c>
      <c r="AK26" s="3">
        <f>AK3*(AK17/AE17)*AE26</f>
        <v>13.866666666666674</v>
      </c>
      <c r="AM26" s="3">
        <v>8</v>
      </c>
      <c r="AN26">
        <f>AM26/IF($AN$4="A",$AM$24,IF($AN$4="B",$AM$25,IF($AN$4="C",$AM$26,IF($AN$4="D",$AM$27,IF($AN$4="E",$AM$28,0)))))</f>
        <v>1</v>
      </c>
    </row>
    <row r="27" spans="2:40" ht="14.1" customHeight="1" x14ac:dyDescent="0.25">
      <c r="B27" t="s">
        <v>21</v>
      </c>
      <c r="C27">
        <f>O27+AE27</f>
        <v>60</v>
      </c>
      <c r="D27">
        <f>P27+AF27</f>
        <v>5</v>
      </c>
      <c r="E27">
        <f>Q27+AG27</f>
        <v>0</v>
      </c>
      <c r="F27">
        <f>R27+AH27</f>
        <v>0</v>
      </c>
      <c r="H27">
        <f>T27+AJ27</f>
        <v>0</v>
      </c>
      <c r="I27">
        <f>U27+AK27</f>
        <v>55</v>
      </c>
      <c r="K27" s="1">
        <f>(U27*W27+AK27*AM27)/(U27+AK27)</f>
        <v>9.0909090909090917</v>
      </c>
      <c r="L27">
        <f>K27/IF($L$4="A",$K$24,IF($L$4="B",$K$25,IF($L$4="C",$K$26,IF($L$4="D",$K$27,IF($L$4="E",$K$28,0)))))</f>
        <v>0.97706032285471545</v>
      </c>
      <c r="N27" t="s">
        <v>21</v>
      </c>
      <c r="O27" s="3">
        <v>30</v>
      </c>
      <c r="P27" s="3">
        <v>3</v>
      </c>
      <c r="Q27" s="8">
        <v>0</v>
      </c>
      <c r="R27" s="8">
        <v>0</v>
      </c>
      <c r="T27" s="3">
        <v>0</v>
      </c>
      <c r="U27" s="3">
        <v>30</v>
      </c>
      <c r="W27" s="3">
        <v>10</v>
      </c>
      <c r="X27">
        <f>W27/IF($X$4="A",$W$24,IF($X$4="B",$W$25,IF($X$4="C",$W$26,IF($X$4="D",$W$27,IF($X$4="E",$W$28,0)))))</f>
        <v>1</v>
      </c>
      <c r="Z27" s="6"/>
      <c r="AA27" s="6">
        <f>Z26+AB26</f>
        <v>44.573333333333331</v>
      </c>
      <c r="AB27" s="6"/>
      <c r="AD27" t="s">
        <v>21</v>
      </c>
      <c r="AE27" s="3">
        <v>30</v>
      </c>
      <c r="AF27" s="3">
        <v>2</v>
      </c>
      <c r="AG27" s="8">
        <v>0</v>
      </c>
      <c r="AH27" s="8">
        <v>0</v>
      </c>
      <c r="AJ27" s="3">
        <v>0</v>
      </c>
      <c r="AK27" s="3">
        <v>25</v>
      </c>
      <c r="AM27" s="3">
        <v>8</v>
      </c>
      <c r="AN27">
        <f>AM27/IF($AN$4="A",$AM$24,IF($AN$4="B",$AM$25,IF($AN$4="C",$AM$26,IF($AN$4="D",$AM$27,IF($AN$4="E",$AM$28,0)))))</f>
        <v>1</v>
      </c>
    </row>
    <row r="28" spans="2:40" ht="14.1" customHeight="1" x14ac:dyDescent="0.25">
      <c r="B28" t="s">
        <v>22</v>
      </c>
      <c r="C28">
        <f>O28+AE28</f>
        <v>60</v>
      </c>
      <c r="D28">
        <f>P28+AF28</f>
        <v>5</v>
      </c>
      <c r="E28">
        <f>Q28+AG28</f>
        <v>0</v>
      </c>
      <c r="F28">
        <f>R28+AH28</f>
        <v>0</v>
      </c>
      <c r="G28">
        <f>S28+AI28</f>
        <v>0</v>
      </c>
      <c r="I28">
        <f>+U28+AK28</f>
        <v>45</v>
      </c>
      <c r="K28" s="1">
        <f>(U28*W28+AK28*AM28)/(U28+AK28)</f>
        <v>9.1111111111111107</v>
      </c>
      <c r="L28">
        <f>K28/IF($L$4="A",$K$24,IF($L$4="B",$K$25,IF($L$4="C",$K$26,IF($L$4="D",$K$27,IF($L$4="E",$K$28,0)))))</f>
        <v>0.97923156801661471</v>
      </c>
      <c r="N28" t="s">
        <v>22</v>
      </c>
      <c r="O28" s="3">
        <v>30</v>
      </c>
      <c r="P28" s="3">
        <v>3</v>
      </c>
      <c r="Q28" s="8">
        <v>0</v>
      </c>
      <c r="R28" s="8">
        <v>0</v>
      </c>
      <c r="S28" s="3">
        <v>0</v>
      </c>
      <c r="U28" s="3">
        <v>25</v>
      </c>
      <c r="W28" s="3">
        <v>10</v>
      </c>
      <c r="X28">
        <f>W28/IF($X$4="A",$W$24,IF($X$4="B",$W$25,IF($X$4="C",$W$26,IF($X$4="D",$W$27,IF($X$4="E",$W$28,0)))))</f>
        <v>1</v>
      </c>
      <c r="AD28" t="s">
        <v>22</v>
      </c>
      <c r="AE28" s="3">
        <v>30</v>
      </c>
      <c r="AF28" s="3">
        <v>2</v>
      </c>
      <c r="AG28" s="8">
        <v>0</v>
      </c>
      <c r="AH28" s="8">
        <v>0</v>
      </c>
      <c r="AI28" s="3">
        <v>0</v>
      </c>
      <c r="AK28" s="3">
        <v>20</v>
      </c>
      <c r="AM28" s="3">
        <v>8</v>
      </c>
      <c r="AN28">
        <f>AM28/IF($AN$4="A",$AM$24,IF($AN$4="B",$AM$25,IF($AN$4="C",$AM$26,IF($AN$4="D",$AM$27,IF($AN$4="E",$AM$28,0)))))</f>
        <v>1</v>
      </c>
    </row>
    <row r="29" spans="2:40" ht="14.1" customHeight="1" x14ac:dyDescent="0.25">
      <c r="B29" t="s">
        <v>4</v>
      </c>
      <c r="C29">
        <f>SUM(C24:C28)</f>
        <v>315</v>
      </c>
      <c r="N29" t="s">
        <v>4</v>
      </c>
      <c r="O29">
        <f>SUM(O24:O28)</f>
        <v>165</v>
      </c>
      <c r="X29" s="19"/>
      <c r="Y29" s="1"/>
      <c r="Z29" s="6">
        <f>100*(U26-U8)/U8</f>
        <v>44</v>
      </c>
      <c r="AD29" t="s">
        <v>4</v>
      </c>
      <c r="AE29">
        <f>SUM(AE24:AE28)</f>
        <v>150</v>
      </c>
    </row>
    <row r="30" spans="2:40" ht="14.1" customHeight="1" x14ac:dyDescent="0.25">
      <c r="X30" s="19"/>
      <c r="Y30" s="1"/>
      <c r="Z30" s="6">
        <f>100*(U25-U7)/U7</f>
        <v>-90</v>
      </c>
    </row>
    <row r="31" spans="2:40" ht="14.1" customHeight="1" x14ac:dyDescent="0.25">
      <c r="B31" s="1" t="s">
        <v>29</v>
      </c>
      <c r="N31" s="1" t="s">
        <v>29</v>
      </c>
      <c r="X31" s="20"/>
      <c r="AD31" s="1" t="s">
        <v>29</v>
      </c>
    </row>
    <row r="32" spans="2:40" ht="14.1" customHeight="1" x14ac:dyDescent="0.25">
      <c r="B32" t="s">
        <v>5</v>
      </c>
      <c r="N32" t="s">
        <v>5</v>
      </c>
      <c r="X32" s="1"/>
      <c r="AD32" t="s">
        <v>5</v>
      </c>
    </row>
    <row r="33" spans="2:40" ht="14.1" customHeight="1" x14ac:dyDescent="0.25">
      <c r="B33" t="s">
        <v>0</v>
      </c>
      <c r="D33">
        <f>(I6*L6-E6*L7-F6*L8-G6*L9-H6*L10)/(I6*L6)</f>
        <v>1</v>
      </c>
      <c r="E33">
        <f>E6/I6</f>
        <v>0</v>
      </c>
      <c r="F33">
        <f>F6/I6</f>
        <v>0</v>
      </c>
      <c r="G33">
        <f>G6/I6</f>
        <v>0</v>
      </c>
      <c r="H33">
        <f>H6/I6</f>
        <v>0</v>
      </c>
      <c r="L33">
        <f>J58/K58</f>
        <v>3.5273368606701938E-3</v>
      </c>
      <c r="N33" t="s">
        <v>0</v>
      </c>
      <c r="P33">
        <f>(U6*X6-Q6*X7-R6*X8-S6*X9-T6*X10)/(U6*X6)</f>
        <v>1</v>
      </c>
      <c r="Q33">
        <f>Q6/U6</f>
        <v>0</v>
      </c>
      <c r="R33">
        <f>R6/U6</f>
        <v>0</v>
      </c>
      <c r="S33">
        <f>S6/U6</f>
        <v>0</v>
      </c>
      <c r="T33">
        <f>T6/U6</f>
        <v>0</v>
      </c>
      <c r="X33">
        <f>V58/W58</f>
        <v>6.0606060606060606E-3</v>
      </c>
      <c r="AD33" t="s">
        <v>0</v>
      </c>
      <c r="AF33">
        <f>(AK6*AN6-AG6*AN7-AH6*AN8-AI6*AN9-AJ6*AN10)/(AK6*AN6)</f>
        <v>1</v>
      </c>
      <c r="AG33">
        <f>AG6/AK6</f>
        <v>0</v>
      </c>
      <c r="AH33">
        <f>AH6/AK6</f>
        <v>0</v>
      </c>
      <c r="AI33">
        <f>AI6/AK6</f>
        <v>0</v>
      </c>
      <c r="AJ33">
        <f>AJ6/AK6</f>
        <v>0</v>
      </c>
      <c r="AN33">
        <f>AL58/AM58</f>
        <v>8.3333333333333315E-3</v>
      </c>
    </row>
    <row r="34" spans="2:40" ht="14.1" customHeight="1" x14ac:dyDescent="0.25">
      <c r="B34" t="s">
        <v>2</v>
      </c>
      <c r="D34">
        <f>D7/I7</f>
        <v>0.2</v>
      </c>
      <c r="E34">
        <f>(I7*L7-D7*L6-F7*L8-G7*L9-H7*L10)/(I7*L7)</f>
        <v>0.6</v>
      </c>
      <c r="F34">
        <f>F7/I7</f>
        <v>0</v>
      </c>
      <c r="G34">
        <f>G7/I7</f>
        <v>0</v>
      </c>
      <c r="H34">
        <f>H7/I7</f>
        <v>0</v>
      </c>
      <c r="L34">
        <f>J59/K59</f>
        <v>3.821281599059376E-3</v>
      </c>
      <c r="N34" t="s">
        <v>2</v>
      </c>
      <c r="P34">
        <f>P7/U7</f>
        <v>0.2</v>
      </c>
      <c r="Q34">
        <f>(U7*X7-P7*X6-R7*X8-S7*X9-T7*X10)/(U7*X7)</f>
        <v>0.6</v>
      </c>
      <c r="R34">
        <f>R7/U7</f>
        <v>0</v>
      </c>
      <c r="S34">
        <f>S7/U7</f>
        <v>0</v>
      </c>
      <c r="T34">
        <f>T7/U7</f>
        <v>0</v>
      </c>
      <c r="X34">
        <f>V59/W59</f>
        <v>6.0606060606060606E-3</v>
      </c>
      <c r="AD34" t="s">
        <v>2</v>
      </c>
      <c r="AF34">
        <f>AF7/AK7</f>
        <v>0.2</v>
      </c>
      <c r="AG34">
        <f>(AK7*AN7-AF7*AN6-AH7*AN8-AI7*AN9-AJ7*AN10)/(AK7*AN7)</f>
        <v>0.6</v>
      </c>
      <c r="AH34">
        <f>AH7/AK7</f>
        <v>0</v>
      </c>
      <c r="AI34">
        <f>AI7/AK7</f>
        <v>0</v>
      </c>
      <c r="AJ34">
        <f>AJ7/AK7</f>
        <v>0</v>
      </c>
      <c r="AN34">
        <f>AL59/AM59</f>
        <v>9.7222222222222206E-3</v>
      </c>
    </row>
    <row r="35" spans="2:40" ht="14.1" customHeight="1" x14ac:dyDescent="0.25">
      <c r="B35" t="s">
        <v>3</v>
      </c>
      <c r="D35">
        <f>D8/I8</f>
        <v>0.2</v>
      </c>
      <c r="E35">
        <f>E8/I8</f>
        <v>1</v>
      </c>
      <c r="F35">
        <f>(I8*L8-D8*L6-E8*L7-G8*L9-H8*L10)/(I8*L8)</f>
        <v>0.32356902356902367</v>
      </c>
      <c r="G35">
        <f>G8/I8</f>
        <v>0</v>
      </c>
      <c r="H35">
        <f>H8/I8</f>
        <v>0</v>
      </c>
      <c r="L35">
        <f>J60/K60</f>
        <v>1.1212809785724899E-2</v>
      </c>
      <c r="N35" t="s">
        <v>3</v>
      </c>
      <c r="P35">
        <f>P8/U8</f>
        <v>0.2</v>
      </c>
      <c r="Q35">
        <f>Q8/U8</f>
        <v>1</v>
      </c>
      <c r="R35">
        <f>(U8*X8-P8*X6-Q8*X7-S8*X9-T8*X10)/(U8*X8)</f>
        <v>0.3</v>
      </c>
      <c r="S35">
        <f>S8/U8</f>
        <v>0</v>
      </c>
      <c r="T35">
        <f>T8/U8</f>
        <v>0</v>
      </c>
      <c r="X35">
        <f>V60/W60</f>
        <v>2.02020202020202E-2</v>
      </c>
      <c r="AD35" t="s">
        <v>3</v>
      </c>
      <c r="AF35">
        <f>AF8/AK8</f>
        <v>0.2</v>
      </c>
      <c r="AG35">
        <f>AG8/AK8</f>
        <v>1</v>
      </c>
      <c r="AH35">
        <f>(AK8*AN8-AF8*AN6-AG8*AN7-AI8*AN9-AJ8*AN10)/(AK8*AN8)</f>
        <v>0.3</v>
      </c>
      <c r="AI35">
        <f>AI8/AK8</f>
        <v>0</v>
      </c>
      <c r="AJ35">
        <f>AJ8/AK8</f>
        <v>0</v>
      </c>
      <c r="AN35">
        <f>AL60/AM60</f>
        <v>3.3333333333333326E-2</v>
      </c>
    </row>
    <row r="36" spans="2:40" ht="14.1" customHeight="1" x14ac:dyDescent="0.25">
      <c r="B36" t="s">
        <v>21</v>
      </c>
      <c r="D36">
        <f>D9/I9</f>
        <v>9.0909090909090912E-2</v>
      </c>
      <c r="E36">
        <f>E9/I9</f>
        <v>0</v>
      </c>
      <c r="F36">
        <f>F9/I9</f>
        <v>0</v>
      </c>
      <c r="G36">
        <f>(I9*L9-D9*L6-E9*L7-F9*L8-H9*L10)/(I9*L9)</f>
        <v>0.90888888888888886</v>
      </c>
      <c r="H36">
        <f>H9/I9</f>
        <v>0</v>
      </c>
      <c r="L36">
        <f>J61/K61</f>
        <v>3.8103705585368175E-3</v>
      </c>
      <c r="N36" t="s">
        <v>21</v>
      </c>
      <c r="P36">
        <f>P9/U9</f>
        <v>0.1</v>
      </c>
      <c r="Q36">
        <f>Q9/U9</f>
        <v>0</v>
      </c>
      <c r="R36">
        <f>R9/U9</f>
        <v>0</v>
      </c>
      <c r="S36">
        <f>(U9*X9-P9*X6-Q9*X7-R9*X8-T9*X10)/(U9*X9)</f>
        <v>0.9</v>
      </c>
      <c r="T36">
        <f>T9/U9</f>
        <v>0</v>
      </c>
      <c r="W36" s="1"/>
      <c r="X36" s="5">
        <f>V61/W61</f>
        <v>6.7340067340067328E-3</v>
      </c>
      <c r="AD36" t="s">
        <v>21</v>
      </c>
      <c r="AF36">
        <f>AF9/AK9</f>
        <v>0.08</v>
      </c>
      <c r="AG36">
        <f>AG9/AK9</f>
        <v>0</v>
      </c>
      <c r="AH36">
        <f>AH9/AK9</f>
        <v>0</v>
      </c>
      <c r="AI36">
        <f>(AK9*AN9-AF9*AN6-AG9*AN7-AH9*AN8-AJ9*AN10)/(AK9*AN9)</f>
        <v>0.92</v>
      </c>
      <c r="AJ36">
        <f>AJ9/AK9</f>
        <v>0</v>
      </c>
      <c r="AN36">
        <f>AL61/AM61</f>
        <v>8.6956521739130418E-3</v>
      </c>
    </row>
    <row r="37" spans="2:40" ht="14.1" customHeight="1" x14ac:dyDescent="0.25">
      <c r="B37" t="s">
        <v>22</v>
      </c>
      <c r="D37">
        <f>D10/I10</f>
        <v>0.1111111111111111</v>
      </c>
      <c r="E37">
        <f>E10/I10</f>
        <v>0</v>
      </c>
      <c r="F37">
        <f>F10/I10</f>
        <v>0</v>
      </c>
      <c r="G37">
        <f>G10/I10</f>
        <v>0</v>
      </c>
      <c r="H37">
        <f>(I10*L10-D10*L6-E10*L7-F10*L8-G10*L9)/(I10*L10)</f>
        <v>0.88888888888888884</v>
      </c>
      <c r="L37">
        <f>J62/K62</f>
        <v>4.7619047619047623E-3</v>
      </c>
      <c r="N37" t="s">
        <v>22</v>
      </c>
      <c r="P37">
        <f>P10/U10</f>
        <v>0.12</v>
      </c>
      <c r="Q37">
        <f>Q10/U10</f>
        <v>0</v>
      </c>
      <c r="R37">
        <f>R10/U10</f>
        <v>0</v>
      </c>
      <c r="S37">
        <f>S10/U10</f>
        <v>0</v>
      </c>
      <c r="T37">
        <f>(U10*X10-P10*X6-Q10*X7-R10*X8-S10*X9)/(U10*X10)</f>
        <v>0.88</v>
      </c>
      <c r="W37" s="1"/>
      <c r="X37" s="5">
        <f>V62/W62</f>
        <v>8.2644628099173556E-3</v>
      </c>
      <c r="AD37" t="s">
        <v>22</v>
      </c>
      <c r="AF37">
        <f>AF10/AK10</f>
        <v>0.1</v>
      </c>
      <c r="AG37">
        <f>AG10/AK10</f>
        <v>0</v>
      </c>
      <c r="AH37">
        <f>AH10/AK10</f>
        <v>0</v>
      </c>
      <c r="AI37">
        <f>AI10/AK10</f>
        <v>0</v>
      </c>
      <c r="AJ37">
        <f>(AK10*AN10-AF10*AN6-AG10*AN7-AH10*AN8-AI10*AN9)/(AK10*AN10)</f>
        <v>0.9</v>
      </c>
      <c r="AN37">
        <f>AL62/AM62</f>
        <v>1.111111111111111E-2</v>
      </c>
    </row>
    <row r="38" spans="2:40" ht="14.1" customHeight="1" x14ac:dyDescent="0.25">
      <c r="B38" t="s">
        <v>6</v>
      </c>
      <c r="N38" t="s">
        <v>6</v>
      </c>
      <c r="AD38" t="s">
        <v>6</v>
      </c>
    </row>
    <row r="39" spans="2:40" ht="14.1" customHeight="1" x14ac:dyDescent="0.25">
      <c r="B39" t="s">
        <v>0</v>
      </c>
      <c r="D39">
        <f>(I15*L15-E15*L16-F15*L17-G15*L18-H15*L19)/(I15*L15)</f>
        <v>1</v>
      </c>
      <c r="E39">
        <f>E15/I15</f>
        <v>0</v>
      </c>
      <c r="F39">
        <f>F15/I15</f>
        <v>0</v>
      </c>
      <c r="G39">
        <f>G15/I15</f>
        <v>0</v>
      </c>
      <c r="H39">
        <f>H15/I15</f>
        <v>0</v>
      </c>
      <c r="K39">
        <f>E65/F65</f>
        <v>3.4506556245686671E-3</v>
      </c>
      <c r="L39">
        <f>J65/K65</f>
        <v>3.4506556245686671E-3</v>
      </c>
      <c r="N39" t="s">
        <v>0</v>
      </c>
      <c r="P39">
        <f>(U15*X15-Q15*X16-R15*X17-S15*X18-T15*X19)/(U15*X15)</f>
        <v>1</v>
      </c>
      <c r="Q39">
        <f>Q15/U15</f>
        <v>0</v>
      </c>
      <c r="R39">
        <f>R15/U15</f>
        <v>0</v>
      </c>
      <c r="S39">
        <f>S15/U15</f>
        <v>0</v>
      </c>
      <c r="T39">
        <f>T15/U15</f>
        <v>0</v>
      </c>
      <c r="W39">
        <f>Q65/R65</f>
        <v>6.0606060606060597E-3</v>
      </c>
      <c r="X39">
        <f>V65/W65</f>
        <v>6.0606060606060597E-3</v>
      </c>
      <c r="AD39" t="s">
        <v>0</v>
      </c>
      <c r="AF39">
        <f>(AK15*AN15-AG15*AN16-AH15*AN17-AI15*AN18-AJ15*AN19)/(AK15*AN15)</f>
        <v>1</v>
      </c>
      <c r="AG39">
        <f>AG15/AK15</f>
        <v>0</v>
      </c>
      <c r="AH39">
        <f>AH15/AK15</f>
        <v>0</v>
      </c>
      <c r="AI39">
        <f>AI15/AK15</f>
        <v>0</v>
      </c>
      <c r="AJ39">
        <f>AJ15/AK15</f>
        <v>0</v>
      </c>
      <c r="AM39">
        <f>AG65/AH65</f>
        <v>8.3333333333333332E-3</v>
      </c>
      <c r="AN39">
        <f>AL65/AM65</f>
        <v>8.3333333333333332E-3</v>
      </c>
    </row>
    <row r="40" spans="2:40" ht="14.1" customHeight="1" x14ac:dyDescent="0.25">
      <c r="B40" t="s">
        <v>2</v>
      </c>
      <c r="D40">
        <f>D16/I16</f>
        <v>0.2</v>
      </c>
      <c r="E40">
        <f>(I16*L16-D16*L15-F16*L17-G16*L18-H16*L19)/(I16*L16)</f>
        <v>0.78424700693131688</v>
      </c>
      <c r="F40">
        <f>F16/I16</f>
        <v>0</v>
      </c>
      <c r="G40">
        <f>G16/I16</f>
        <v>0</v>
      </c>
      <c r="H40">
        <f>H16/I16</f>
        <v>0</v>
      </c>
      <c r="K40">
        <f>E66/F66</f>
        <v>3.1953611028213312E-3</v>
      </c>
      <c r="L40">
        <f>J66/K66</f>
        <v>3.1953611028213307E-3</v>
      </c>
      <c r="N40" t="s">
        <v>2</v>
      </c>
      <c r="P40">
        <f>P16/U16</f>
        <v>0.2</v>
      </c>
      <c r="Q40">
        <f>(U16*X16-P16*X15-R16*X17-S16*X18-T16*X19)/(U16*X16)</f>
        <v>0.8</v>
      </c>
      <c r="R40">
        <f>R16/U16</f>
        <v>0</v>
      </c>
      <c r="S40">
        <f>S16/U16</f>
        <v>0</v>
      </c>
      <c r="T40">
        <f>T16/U16</f>
        <v>0</v>
      </c>
      <c r="W40">
        <f>Q66/R66</f>
        <v>4.5454545454545452E-3</v>
      </c>
      <c r="X40">
        <f>V66/W66</f>
        <v>4.5454545454545452E-3</v>
      </c>
      <c r="AD40" t="s">
        <v>2</v>
      </c>
      <c r="AF40">
        <f>AF16/AK16</f>
        <v>0.2</v>
      </c>
      <c r="AG40">
        <f>(AK16*AN16-AF16*AN15-AH16*AN17-AI16*AN18-AJ16*AN19)/(AK16*AN16)</f>
        <v>0.8</v>
      </c>
      <c r="AH40">
        <f>AH16/AK16</f>
        <v>0</v>
      </c>
      <c r="AI40">
        <f>AI16/AK16</f>
        <v>0</v>
      </c>
      <c r="AJ40">
        <f>AJ16/AK16</f>
        <v>0</v>
      </c>
      <c r="AM40">
        <f>AG66/AH66</f>
        <v>7.2954545454545451E-3</v>
      </c>
      <c r="AN40">
        <f>AL66/AM66</f>
        <v>7.2954545454545451E-3</v>
      </c>
    </row>
    <row r="41" spans="2:40" ht="14.1" customHeight="1" x14ac:dyDescent="0.25">
      <c r="B41" t="s">
        <v>3</v>
      </c>
      <c r="D41">
        <f>D17/I17</f>
        <v>0.19999999999999998</v>
      </c>
      <c r="E41">
        <f>E17/I17</f>
        <v>1</v>
      </c>
      <c r="F41">
        <f>(I17*L17-D17*L15-E17*L16-G17*L18-H17*L19)/(I17*L17)</f>
        <v>-9.1221167537741996E-2</v>
      </c>
      <c r="G41">
        <f>G17/I17</f>
        <v>0</v>
      </c>
      <c r="H41">
        <f>H17/I17</f>
        <v>0</v>
      </c>
      <c r="K41">
        <f>E67/F67</f>
        <v>-3.8200388005923305E-2</v>
      </c>
      <c r="L41">
        <f>J67/K67</f>
        <v>-3.8200388005923312E-2</v>
      </c>
      <c r="N41" t="s">
        <v>3</v>
      </c>
      <c r="P41">
        <f>P17/U17</f>
        <v>0.2</v>
      </c>
      <c r="Q41">
        <f>Q17/U17</f>
        <v>1</v>
      </c>
      <c r="R41">
        <f>(U17*X17-P17*X15-Q17*X16-S17*X18-T17*X19)/(U17*X17)</f>
        <v>-0.2</v>
      </c>
      <c r="S41">
        <f>S17/U17</f>
        <v>0</v>
      </c>
      <c r="T41">
        <f>T17/U17</f>
        <v>0</v>
      </c>
      <c r="W41">
        <f>Q67/R67</f>
        <v>-3.03030303030303E-2</v>
      </c>
      <c r="X41">
        <f>V67/W67</f>
        <v>-3.03030303030303E-2</v>
      </c>
      <c r="AD41" t="s">
        <v>3</v>
      </c>
      <c r="AF41">
        <f>AF17/AK17</f>
        <v>0.2</v>
      </c>
      <c r="AG41">
        <f>AG17/AK17</f>
        <v>1</v>
      </c>
      <c r="AH41">
        <f>(AK17*AN17-AF17*AN15-AG17*AN16-AI17*AN18-AJ17*AN19)/(AK17*AN17)</f>
        <v>-0.19999999999999998</v>
      </c>
      <c r="AI41">
        <f>AI17/AK17</f>
        <v>0</v>
      </c>
      <c r="AJ41">
        <f>AJ17/AK17</f>
        <v>0</v>
      </c>
      <c r="AM41">
        <f>AG67/AH67</f>
        <v>-5.000000000000001E-2</v>
      </c>
      <c r="AN41">
        <f>AL67/AM67</f>
        <v>-5.000000000000001E-2</v>
      </c>
    </row>
    <row r="42" spans="2:40" ht="14.1" customHeight="1" x14ac:dyDescent="0.25">
      <c r="B42" t="s">
        <v>21</v>
      </c>
      <c r="D42">
        <f>D18/I18</f>
        <v>9.0909090909090912E-2</v>
      </c>
      <c r="E42">
        <f>E18/I18</f>
        <v>0</v>
      </c>
      <c r="F42">
        <f>F18/I18</f>
        <v>0</v>
      </c>
      <c r="G42">
        <f>(I18*L18-D18*L15-E18*L16-F18*L17-H18*L19)/(I18*L18)</f>
        <v>0.90695652173913044</v>
      </c>
      <c r="H42">
        <f>H18/I18</f>
        <v>0</v>
      </c>
      <c r="K42">
        <f>E68/F68</f>
        <v>3.8184889575110089E-3</v>
      </c>
      <c r="L42">
        <f>J68/K68</f>
        <v>3.8184889575110089E-3</v>
      </c>
      <c r="N42" t="s">
        <v>21</v>
      </c>
      <c r="P42">
        <f>P18/U18</f>
        <v>0.1</v>
      </c>
      <c r="Q42">
        <f>Q18/U18</f>
        <v>0</v>
      </c>
      <c r="R42">
        <f>R18/U18</f>
        <v>0</v>
      </c>
      <c r="S42">
        <f>(U18*X18-P18*X15-Q18*X16-R18*X17-T18*X19)/(U18*X18)</f>
        <v>0.9</v>
      </c>
      <c r="T42">
        <f>T18/U18</f>
        <v>0</v>
      </c>
      <c r="W42">
        <f>Q68/R68</f>
        <v>6.7340067340067328E-3</v>
      </c>
      <c r="X42">
        <f>V68/W68</f>
        <v>6.7340067340067328E-3</v>
      </c>
      <c r="AD42" t="s">
        <v>21</v>
      </c>
      <c r="AF42">
        <f>AF18/AK18</f>
        <v>0.08</v>
      </c>
      <c r="AG42">
        <f>AG18/AK18</f>
        <v>0</v>
      </c>
      <c r="AH42">
        <f>AH18/AK18</f>
        <v>0</v>
      </c>
      <c r="AI42">
        <f>(AK18*AN18-AF18*AN15-AG18*AN16-AH18*AN17-AJ18*AN19)/(AK18*AN18)</f>
        <v>0.92</v>
      </c>
      <c r="AJ42">
        <f>AJ18/AK18</f>
        <v>0</v>
      </c>
      <c r="AM42">
        <f>AG68/AH68</f>
        <v>8.6956521739130436E-3</v>
      </c>
      <c r="AN42">
        <f>AL68/AM68</f>
        <v>8.6956521739130436E-3</v>
      </c>
    </row>
    <row r="43" spans="2:40" ht="14.1" customHeight="1" x14ac:dyDescent="0.25">
      <c r="B43" t="s">
        <v>22</v>
      </c>
      <c r="D43">
        <f>D19/I19</f>
        <v>0.1111111111111111</v>
      </c>
      <c r="E43">
        <f>E19/I19</f>
        <v>0</v>
      </c>
      <c r="F43">
        <f>F19/I19</f>
        <v>0</v>
      </c>
      <c r="G43">
        <f>G19/I19</f>
        <v>0</v>
      </c>
      <c r="H43">
        <f>(I19*L19-D19*L15-E19*L16-F19*L17-G19*L18)/(I19*L19)</f>
        <v>0.88653234358430544</v>
      </c>
      <c r="K43">
        <f>E69/F69</f>
        <v>4.7745626692995112E-3</v>
      </c>
      <c r="L43">
        <f>J69/K69</f>
        <v>4.7745626692995112E-3</v>
      </c>
      <c r="N43" t="s">
        <v>22</v>
      </c>
      <c r="P43">
        <f>P19/U19</f>
        <v>0.12</v>
      </c>
      <c r="Q43">
        <f>Q19/U19</f>
        <v>0</v>
      </c>
      <c r="R43">
        <f>R19/U19</f>
        <v>0</v>
      </c>
      <c r="S43">
        <f>S19/U19</f>
        <v>0</v>
      </c>
      <c r="T43">
        <f>(U19*X19-P19*X15-Q19*X16-R19*X17-S19*X18)/(U19*X19)</f>
        <v>0.88</v>
      </c>
      <c r="W43">
        <f>Q69/R69</f>
        <v>8.2644628099173556E-3</v>
      </c>
      <c r="X43">
        <f>V69/W69</f>
        <v>8.2644628099173556E-3</v>
      </c>
      <c r="AD43" t="s">
        <v>22</v>
      </c>
      <c r="AF43">
        <f>AF19/AK19</f>
        <v>0.1</v>
      </c>
      <c r="AG43">
        <f>AG19/AK19</f>
        <v>0</v>
      </c>
      <c r="AH43">
        <f>AH19/AK19</f>
        <v>0</v>
      </c>
      <c r="AI43">
        <f>AI19/AK19</f>
        <v>0</v>
      </c>
      <c r="AJ43">
        <f>(AK19*AN19-AF19*AN15-AG19*AN16-AH19*AN17-AI19*AN18)/(AK19*AN19)</f>
        <v>0.9</v>
      </c>
      <c r="AM43">
        <f>AG69/AH69</f>
        <v>1.1111111111111112E-2</v>
      </c>
      <c r="AN43">
        <f>AL69/AM69</f>
        <v>1.1111111111111112E-2</v>
      </c>
    </row>
    <row r="44" spans="2:40" ht="14.1" customHeight="1" x14ac:dyDescent="0.25">
      <c r="B44" t="s">
        <v>23</v>
      </c>
      <c r="N44" t="s">
        <v>23</v>
      </c>
      <c r="AD44" t="s">
        <v>23</v>
      </c>
    </row>
    <row r="45" spans="2:40" ht="14.1" customHeight="1" x14ac:dyDescent="0.25">
      <c r="B45" t="s">
        <v>0</v>
      </c>
      <c r="D45">
        <f>(I24*L24-E24*L25-F24*L26-G24*L27-H24*L28)/(I24*L24)</f>
        <v>1</v>
      </c>
      <c r="E45">
        <f>E24/I24</f>
        <v>0</v>
      </c>
      <c r="F45">
        <f>F24/I24</f>
        <v>0</v>
      </c>
      <c r="G45">
        <f>G24/I24</f>
        <v>0</v>
      </c>
      <c r="H45">
        <f>H24/I24</f>
        <v>0</v>
      </c>
      <c r="K45">
        <f>E72/F72</f>
        <v>3.4506556245686676E-3</v>
      </c>
      <c r="N45" t="s">
        <v>0</v>
      </c>
      <c r="P45">
        <f>(U24*X24-Q24*X25-R24*X26-S24*X27-T24*X28)/(U24*X24)</f>
        <v>1</v>
      </c>
      <c r="Q45">
        <f>Q24/U24</f>
        <v>0</v>
      </c>
      <c r="R45">
        <f>R24/U24</f>
        <v>0</v>
      </c>
      <c r="S45">
        <f>S24/U24</f>
        <v>0</v>
      </c>
      <c r="T45">
        <f>T24/U24</f>
        <v>0</v>
      </c>
      <c r="W45">
        <f>Q72/R72</f>
        <v>6.0606060606060597E-3</v>
      </c>
      <c r="AD45" t="s">
        <v>0</v>
      </c>
      <c r="AF45">
        <f>(AK24*AN24-AG24*AN25-AH24*AN26-AI24*AN27-AJ24*AN28)/(AK24*AN24)</f>
        <v>1</v>
      </c>
      <c r="AG45">
        <f>AG24/AK24</f>
        <v>0</v>
      </c>
      <c r="AH45">
        <f>AH24/AK24</f>
        <v>0</v>
      </c>
      <c r="AI45">
        <f>AI24/AK24</f>
        <v>0</v>
      </c>
      <c r="AJ45">
        <f>AJ24/AK24</f>
        <v>0</v>
      </c>
      <c r="AM45">
        <f>AG72/AH72</f>
        <v>8.3333333333333332E-3</v>
      </c>
    </row>
    <row r="46" spans="2:40" ht="14.1" customHeight="1" x14ac:dyDescent="0.25">
      <c r="B46" t="s">
        <v>2</v>
      </c>
      <c r="D46">
        <f>D25/I25</f>
        <v>0.19999999999999998</v>
      </c>
      <c r="E46">
        <f>(I25*L25-D25*L24-F25*L26-G25*L27-H25*L28)/(I25*L25)</f>
        <v>0.77068604507944327</v>
      </c>
      <c r="F46">
        <f>F25/I25</f>
        <v>0</v>
      </c>
      <c r="G46">
        <f>G25/I25</f>
        <v>0</v>
      </c>
      <c r="H46">
        <f>H25/I25</f>
        <v>0</v>
      </c>
      <c r="K46">
        <f>E73/F73</f>
        <v>2.47151471980469E-3</v>
      </c>
      <c r="N46" t="s">
        <v>2</v>
      </c>
      <c r="P46">
        <f>P25/U25</f>
        <v>0.2</v>
      </c>
      <c r="Q46">
        <f>(U25*X25-P25*X24-R25*X26-S25*X27-T25*X28)/(U25*X25)</f>
        <v>0.8</v>
      </c>
      <c r="R46">
        <f>R25/U25</f>
        <v>0</v>
      </c>
      <c r="S46">
        <f>S25/U25</f>
        <v>0</v>
      </c>
      <c r="T46">
        <f>T25/U25</f>
        <v>0</v>
      </c>
      <c r="W46">
        <f>Q73/R73</f>
        <v>4.5454545454545452E-3</v>
      </c>
      <c r="AD46" t="s">
        <v>2</v>
      </c>
      <c r="AF46">
        <f>AF25/AK25</f>
        <v>0.19999999999999998</v>
      </c>
      <c r="AG46">
        <f>(AK25*AN25-AF25*AN24-AH25*AN26-AI25*AN27-AJ25*AN28)/(AK25*AN25)</f>
        <v>0.79999999999999993</v>
      </c>
      <c r="AH46">
        <f>AH25/AK25</f>
        <v>0</v>
      </c>
      <c r="AI46">
        <f>AI25/AK25</f>
        <v>0</v>
      </c>
      <c r="AJ46">
        <f>AJ25/AK25</f>
        <v>0</v>
      </c>
      <c r="AM46">
        <f>AG73/AH73</f>
        <v>5.000000000000001E-3</v>
      </c>
    </row>
    <row r="47" spans="2:40" ht="14.1" customHeight="1" x14ac:dyDescent="0.25">
      <c r="B47" t="s">
        <v>3</v>
      </c>
      <c r="D47">
        <f>D26/I26</f>
        <v>0.2</v>
      </c>
      <c r="E47">
        <f>E26/I26</f>
        <v>1</v>
      </c>
      <c r="F47">
        <f>(I26*L26-D26*L24-E26*L25-G26*L27-H26*L28)/(I26*L26)</f>
        <v>-3.0876602776916943E-2</v>
      </c>
      <c r="G47">
        <f>G26/I26</f>
        <v>0</v>
      </c>
      <c r="H47">
        <f>H26/I26</f>
        <v>0</v>
      </c>
      <c r="K47">
        <f>E74/F74</f>
        <v>-0.11111771645400095</v>
      </c>
      <c r="N47" t="s">
        <v>3</v>
      </c>
      <c r="P47">
        <f>P26/U26</f>
        <v>0.2</v>
      </c>
      <c r="Q47">
        <f>Q26/U26</f>
        <v>1</v>
      </c>
      <c r="R47">
        <f>(U26*X26-P26*X24-Q26*X25-S26*X27-T26*X28)/(U26*X26)</f>
        <v>-0.19999999999999998</v>
      </c>
      <c r="S47">
        <f>S26/U26</f>
        <v>0</v>
      </c>
      <c r="T47">
        <f>T26/U26</f>
        <v>0</v>
      </c>
      <c r="W47">
        <f>Q74/R74</f>
        <v>-3.0303030303030304E-2</v>
      </c>
      <c r="AD47" t="s">
        <v>3</v>
      </c>
      <c r="AF47">
        <f>AF26/AK26</f>
        <v>0.19999999999999998</v>
      </c>
      <c r="AG47">
        <f>AG26/AK26</f>
        <v>1</v>
      </c>
      <c r="AH47">
        <f>(AK26*AN26-AF26*AN24-AG26*AN25-AI26*AN27-AJ26*AN28)/(AK26*AN26)</f>
        <v>-0.20000000000000004</v>
      </c>
      <c r="AI47">
        <f>AI26/AK26</f>
        <v>0</v>
      </c>
      <c r="AJ47">
        <f>AJ26/AK26</f>
        <v>0</v>
      </c>
      <c r="AM47">
        <f>AG74/AH74</f>
        <v>-4.9999999999999989E-2</v>
      </c>
    </row>
    <row r="48" spans="2:40" ht="14.1" customHeight="1" x14ac:dyDescent="0.25">
      <c r="B48" t="s">
        <v>21</v>
      </c>
      <c r="D48">
        <f>D27/I27</f>
        <v>9.0909090909090912E-2</v>
      </c>
      <c r="E48">
        <f>E27/I27</f>
        <v>0</v>
      </c>
      <c r="F48">
        <f>F27/I27</f>
        <v>0</v>
      </c>
      <c r="G48">
        <f>(I27*L27-D27*L24-E27*L25-F27*L26-H27*L28)/(I27*L27)</f>
        <v>0.90695652173913044</v>
      </c>
      <c r="H48">
        <f>H27/I27</f>
        <v>0</v>
      </c>
      <c r="K48">
        <f>E75/F75</f>
        <v>3.8184889575110098E-3</v>
      </c>
      <c r="N48" t="s">
        <v>21</v>
      </c>
      <c r="P48">
        <f>P27/U27</f>
        <v>0.1</v>
      </c>
      <c r="Q48">
        <f>Q27/U27</f>
        <v>0</v>
      </c>
      <c r="R48">
        <f>R27/U27</f>
        <v>0</v>
      </c>
      <c r="S48">
        <f>(U27*X27-P27*X24-Q27*X25-R27*X26-T27*X28)/(U27*X27)</f>
        <v>0.9</v>
      </c>
      <c r="T48">
        <f>T27/U27</f>
        <v>0</v>
      </c>
      <c r="W48">
        <f>Q75/R75</f>
        <v>6.7340067340067337E-3</v>
      </c>
      <c r="AD48" t="s">
        <v>21</v>
      </c>
      <c r="AF48">
        <f>AF27/AK27</f>
        <v>0.08</v>
      </c>
      <c r="AG48">
        <f>AG27/AK27</f>
        <v>0</v>
      </c>
      <c r="AH48">
        <f>AH27/AK27</f>
        <v>0</v>
      </c>
      <c r="AI48">
        <f>(AK27*AN27-AF27*AN24-AG27*AN25-AH27*AN26-AJ27*AN28)/(AK27*AN27)</f>
        <v>0.92</v>
      </c>
      <c r="AJ48">
        <f>AJ27/AK27</f>
        <v>0</v>
      </c>
      <c r="AM48">
        <f>AG75/AH75</f>
        <v>8.6956521739130436E-3</v>
      </c>
    </row>
    <row r="49" spans="2:39" ht="14.1" customHeight="1" x14ac:dyDescent="0.25">
      <c r="B49" t="s">
        <v>22</v>
      </c>
      <c r="D49">
        <f>D28/I28</f>
        <v>0.1111111111111111</v>
      </c>
      <c r="E49">
        <f>E28/I28</f>
        <v>0</v>
      </c>
      <c r="F49">
        <f>F28/I28</f>
        <v>0</v>
      </c>
      <c r="G49">
        <f>G28/I28</f>
        <v>0</v>
      </c>
      <c r="H49">
        <f>(I28*L28-D28*L24-E28*L25-F28*L26-G28*L27)/(I28*L28)</f>
        <v>0.88653234358430544</v>
      </c>
      <c r="K49">
        <f>E76/F76</f>
        <v>4.7745626692995112E-3</v>
      </c>
      <c r="N49" t="s">
        <v>22</v>
      </c>
      <c r="P49">
        <f>P28/U28</f>
        <v>0.12</v>
      </c>
      <c r="Q49">
        <f>Q28/U28</f>
        <v>0</v>
      </c>
      <c r="R49">
        <f>R28/U28</f>
        <v>0</v>
      </c>
      <c r="S49">
        <f>S28/U28</f>
        <v>0</v>
      </c>
      <c r="T49">
        <f>(U28*X28-P28*X24-Q28*X25-R28*X26-S28*X27)/(U28*X28)</f>
        <v>0.88</v>
      </c>
      <c r="W49">
        <f>Q76/R76</f>
        <v>8.2644628099173556E-3</v>
      </c>
      <c r="AD49" t="s">
        <v>22</v>
      </c>
      <c r="AF49">
        <f>AF28/AK28</f>
        <v>0.1</v>
      </c>
      <c r="AG49">
        <f>AG28/AK28</f>
        <v>0</v>
      </c>
      <c r="AH49">
        <f>AH28/AK28</f>
        <v>0</v>
      </c>
      <c r="AI49">
        <f>AI28/AK28</f>
        <v>0</v>
      </c>
      <c r="AJ49">
        <f>(AK28*AN28-AF28*AN24-AG28*AN25-AH28*AN26-AI28*AN27)/(AK28*AN28)</f>
        <v>0.9</v>
      </c>
      <c r="AM49">
        <f>AG76/AH76</f>
        <v>1.1111111111111113E-2</v>
      </c>
    </row>
    <row r="52" spans="2:39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E52" s="1" t="s">
        <v>24</v>
      </c>
      <c r="AJ52" s="1" t="s">
        <v>25</v>
      </c>
    </row>
    <row r="53" spans="2:39" ht="14.1" customHeight="1" x14ac:dyDescent="0.25">
      <c r="E53" t="s">
        <v>9</v>
      </c>
      <c r="F53" t="s">
        <v>9</v>
      </c>
      <c r="J53" t="s">
        <v>9</v>
      </c>
      <c r="K53" t="s">
        <v>9</v>
      </c>
      <c r="Q53" t="s">
        <v>9</v>
      </c>
      <c r="R53" t="s">
        <v>9</v>
      </c>
      <c r="V53" t="s">
        <v>9</v>
      </c>
      <c r="W53" t="s">
        <v>9</v>
      </c>
      <c r="AG53" t="s">
        <v>9</v>
      </c>
      <c r="AH53" t="s">
        <v>9</v>
      </c>
      <c r="AL53" t="s">
        <v>9</v>
      </c>
      <c r="AM53" t="s">
        <v>9</v>
      </c>
    </row>
    <row r="54" spans="2:39" ht="14.1" customHeight="1" x14ac:dyDescent="0.25"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E54" t="s">
        <v>7</v>
      </c>
      <c r="AF54" t="s">
        <v>7</v>
      </c>
      <c r="AG54" t="s">
        <v>16</v>
      </c>
      <c r="AH54" t="s">
        <v>7</v>
      </c>
      <c r="AJ54" t="s">
        <v>7</v>
      </c>
      <c r="AK54" t="s">
        <v>7</v>
      </c>
      <c r="AL54" t="s">
        <v>16</v>
      </c>
      <c r="AM54" t="s">
        <v>7</v>
      </c>
    </row>
    <row r="55" spans="2:39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E55" t="s">
        <v>14</v>
      </c>
      <c r="AF55" t="s">
        <v>15</v>
      </c>
      <c r="AG55" t="s">
        <v>17</v>
      </c>
      <c r="AH55" t="s">
        <v>15</v>
      </c>
      <c r="AJ55" t="s">
        <v>14</v>
      </c>
      <c r="AK55" t="s">
        <v>15</v>
      </c>
      <c r="AL55" t="s">
        <v>17</v>
      </c>
      <c r="AM55" t="s">
        <v>15</v>
      </c>
    </row>
    <row r="56" spans="2:39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A</v>
      </c>
      <c r="P56" t="s">
        <v>10</v>
      </c>
      <c r="Q56" t="s">
        <v>18</v>
      </c>
      <c r="R56" t="s">
        <v>10</v>
      </c>
      <c r="T56" t="str">
        <f>X4</f>
        <v>A</v>
      </c>
      <c r="U56" t="s">
        <v>10</v>
      </c>
      <c r="V56" t="s">
        <v>18</v>
      </c>
      <c r="W56" t="s">
        <v>10</v>
      </c>
      <c r="AE56" t="str">
        <f>AN4</f>
        <v>A</v>
      </c>
      <c r="AF56" t="s">
        <v>10</v>
      </c>
      <c r="AG56" t="s">
        <v>18</v>
      </c>
      <c r="AH56" t="s">
        <v>10</v>
      </c>
      <c r="AJ56" t="str">
        <f>AN4</f>
        <v>A</v>
      </c>
      <c r="AK56" t="s">
        <v>10</v>
      </c>
      <c r="AL56" t="s">
        <v>18</v>
      </c>
      <c r="AM56" t="s">
        <v>10</v>
      </c>
    </row>
    <row r="57" spans="2:39" ht="14.1" customHeight="1" x14ac:dyDescent="0.25">
      <c r="B57" t="s">
        <v>5</v>
      </c>
    </row>
    <row r="58" spans="2:39" ht="14.1" customHeight="1" x14ac:dyDescent="0.25">
      <c r="B58" t="s">
        <v>0</v>
      </c>
      <c r="H58">
        <f>(I6*L6-E6*L7-F6*L8-G6*L9-H6*L10)*$C$20/$C$11</f>
        <v>45</v>
      </c>
      <c r="I58">
        <f t="shared" ref="I58:I63" si="0">H58/C6</f>
        <v>0.9</v>
      </c>
      <c r="J58">
        <f>L6/$H$63</f>
        <v>5.3961568833903652E-3</v>
      </c>
      <c r="K58">
        <f>I58/$I$63</f>
        <v>1.5298104764411686</v>
      </c>
      <c r="T58">
        <f>(U6*X6-Q6*X7-R6*X8-S6*X9-T6*X10)*$O$20/$O$11</f>
        <v>25</v>
      </c>
      <c r="U58">
        <f>T58/O6</f>
        <v>1</v>
      </c>
      <c r="V58">
        <f>X6/$T$63</f>
        <v>9.6153846153846159E-3</v>
      </c>
      <c r="W58">
        <f>U58/$U$63</f>
        <v>1.5865384615384617</v>
      </c>
      <c r="AJ58">
        <f>(AK6*AN6-AG6*AN7-AH6*AN8-AI6*AN9-AJ6*AN10)*$AE$20/$AE$11</f>
        <v>20</v>
      </c>
      <c r="AK58">
        <f t="shared" ref="AK58:AK62" si="1">AJ58/AE6</f>
        <v>0.8</v>
      </c>
      <c r="AL58">
        <f>AN6/$AJ$63</f>
        <v>1.2658227848101266E-2</v>
      </c>
      <c r="AM58">
        <f>AK58/$AK$63</f>
        <v>1.5189873417721522</v>
      </c>
    </row>
    <row r="59" spans="2:39" ht="14.1" customHeight="1" x14ac:dyDescent="0.25">
      <c r="B59" t="s">
        <v>2</v>
      </c>
      <c r="H59">
        <f>(I7*L7-D7*L6-F7*L8-G7*L9-H7*L10)*$C$20/$C$11</f>
        <v>27</v>
      </c>
      <c r="I59">
        <f t="shared" si="0"/>
        <v>0.41538461538461541</v>
      </c>
      <c r="J59">
        <f>L7/$H$63</f>
        <v>2.6980784416951826E-3</v>
      </c>
      <c r="K59">
        <f>I59/$I$63</f>
        <v>0.70606637374207792</v>
      </c>
      <c r="T59">
        <f>(U7*X7-P7*X6-R7*X8-S7*X9-T7*X10)*$O$20/$O$11</f>
        <v>15</v>
      </c>
      <c r="U59">
        <f t="shared" ref="U59:U63" si="2">T59/O7</f>
        <v>0.5</v>
      </c>
      <c r="V59">
        <f>X7/$T$63</f>
        <v>4.807692307692308E-3</v>
      </c>
      <c r="W59">
        <f>U59/$U$63</f>
        <v>0.79326923076923084</v>
      </c>
      <c r="AJ59">
        <f>(AK7*AN7-AF7*AN6-AH7*AN8-AI7*AN9-AJ7*AN10)*$AE$20/$AE$11</f>
        <v>12</v>
      </c>
      <c r="AK59">
        <f>AJ59/AE7</f>
        <v>0.34285714285714286</v>
      </c>
      <c r="AL59">
        <f>AN7/$AJ$63</f>
        <v>6.3291139240506328E-3</v>
      </c>
      <c r="AM59">
        <f>AK59/$AK$63</f>
        <v>0.65099457504520808</v>
      </c>
    </row>
    <row r="60" spans="2:39" ht="14.1" customHeight="1" x14ac:dyDescent="0.25">
      <c r="B60" t="s">
        <v>3</v>
      </c>
      <c r="H60">
        <f>(I8*L8-D8*L6-E8*L7-G8*L9-H8*L10)*$C$20/$C$11</f>
        <v>23.439024390243915</v>
      </c>
      <c r="I60">
        <f t="shared" si="0"/>
        <v>0.29298780487804893</v>
      </c>
      <c r="J60">
        <f>L8/$H$63</f>
        <v>5.5841762869928181E-3</v>
      </c>
      <c r="K60">
        <f>I60/$I$63</f>
        <v>0.49801757041326689</v>
      </c>
      <c r="T60">
        <f>(U8*X8-P8*X6-Q8*X7-S8*X9-T8*X10)*$O$20/$O$11</f>
        <v>15</v>
      </c>
      <c r="U60">
        <f t="shared" si="2"/>
        <v>0.3</v>
      </c>
      <c r="V60">
        <f>X8/$T$63</f>
        <v>9.6153846153846159E-3</v>
      </c>
      <c r="W60">
        <f>U60/$U$63</f>
        <v>0.47596153846153849</v>
      </c>
      <c r="AJ60">
        <f>(AK8*AN8-AF8*AN6-AG8*AN7-AI8*AN9-AJ8*AN10)*$AE$20/$AE$11</f>
        <v>6</v>
      </c>
      <c r="AK60">
        <f t="shared" si="1"/>
        <v>0.2</v>
      </c>
      <c r="AL60">
        <f>AN8/$AJ$63</f>
        <v>1.2658227848101266E-2</v>
      </c>
      <c r="AM60">
        <f>AK60/$AK$63</f>
        <v>0.37974683544303806</v>
      </c>
    </row>
    <row r="61" spans="2:39" ht="14.1" customHeight="1" x14ac:dyDescent="0.25">
      <c r="B61" t="s">
        <v>21</v>
      </c>
      <c r="H61">
        <f>(I9*L9-D9*L6-E9*L7-F9*L8-H9*L10)*$C$20/$C$11</f>
        <v>49.878048780487809</v>
      </c>
      <c r="I61">
        <f t="shared" si="0"/>
        <v>0.83130081300813019</v>
      </c>
      <c r="J61">
        <f>L9/$H$63</f>
        <v>5.3841920122520278E-3</v>
      </c>
      <c r="K61">
        <f>I61/$I$63</f>
        <v>1.4130363253487761</v>
      </c>
      <c r="T61">
        <f>(U9*X9-P9*X6-Q9*X7-R9*X8-T9*X10)*$O$20/$O$11</f>
        <v>27</v>
      </c>
      <c r="U61">
        <f t="shared" si="2"/>
        <v>0.9</v>
      </c>
      <c r="V61">
        <f>X9/$T$63</f>
        <v>9.6153846153846159E-3</v>
      </c>
      <c r="W61">
        <f>U61/$U$63</f>
        <v>1.4278846153846156</v>
      </c>
      <c r="AJ61">
        <f>(AK9*AN9-AF9*AN6-AG9*AN7-AH9*AN8-AJ9*AN10)*$AE$20/$AE$11</f>
        <v>23</v>
      </c>
      <c r="AK61">
        <f t="shared" si="1"/>
        <v>0.76666666666666672</v>
      </c>
      <c r="AL61">
        <f>AN9/$AJ$63</f>
        <v>1.2658227848101266E-2</v>
      </c>
      <c r="AM61">
        <f>AK61/$AK$63</f>
        <v>1.4556962025316458</v>
      </c>
    </row>
    <row r="62" spans="2:39" ht="14.1" customHeight="1" x14ac:dyDescent="0.25">
      <c r="B62" t="s">
        <v>22</v>
      </c>
      <c r="H62">
        <f>(I10*L10-D10*L6-E10*L7-F10*L8-G10*L9)*$C$20/$C$11</f>
        <v>40</v>
      </c>
      <c r="I62">
        <f t="shared" si="0"/>
        <v>0.66666666666666663</v>
      </c>
      <c r="J62">
        <f>L10/$H$63</f>
        <v>5.3961568833903652E-3</v>
      </c>
      <c r="K62">
        <f>I62/$I$63</f>
        <v>1.1331929455119767</v>
      </c>
      <c r="T62">
        <f>(U10*X10-P10*X6-Q10*X7-R10*X8-S10*X9)*$O$20/$O$11</f>
        <v>22</v>
      </c>
      <c r="U62">
        <f t="shared" si="2"/>
        <v>0.73333333333333328</v>
      </c>
      <c r="V62">
        <f>X10/$T$63</f>
        <v>9.6153846153846159E-3</v>
      </c>
      <c r="W62">
        <f>U62/$U$63</f>
        <v>1.1634615384615385</v>
      </c>
      <c r="AJ62">
        <f>(AK10*AN10-AF10*AN6-AG10*AN7-AH10*AN8-AI10*AN9)*$AE$20/$AE$11</f>
        <v>18</v>
      </c>
      <c r="AK62">
        <f t="shared" si="1"/>
        <v>0.6</v>
      </c>
      <c r="AL62">
        <f>AN10/$AJ$63</f>
        <v>1.2658227848101266E-2</v>
      </c>
      <c r="AM62">
        <f>AK62/$AK$63</f>
        <v>1.139240506329114</v>
      </c>
    </row>
    <row r="63" spans="2:39" ht="14.1" customHeight="1" x14ac:dyDescent="0.25">
      <c r="H63">
        <f>SUM(H58:H62)</f>
        <v>185.31707317073173</v>
      </c>
      <c r="I63">
        <f t="shared" si="0"/>
        <v>0.5883081687959737</v>
      </c>
      <c r="T63">
        <f>SUM(T58:T62)</f>
        <v>104</v>
      </c>
      <c r="U63">
        <f t="shared" si="2"/>
        <v>0.63030303030303025</v>
      </c>
      <c r="AJ63">
        <f>SUM(AJ58:AJ62)</f>
        <v>79</v>
      </c>
      <c r="AK63">
        <f>AJ63/AE11</f>
        <v>0.52666666666666662</v>
      </c>
    </row>
    <row r="64" spans="2:39" ht="14.1" customHeight="1" x14ac:dyDescent="0.25">
      <c r="B64" t="s">
        <v>6</v>
      </c>
    </row>
    <row r="65" spans="2:39" ht="14.1" customHeight="1" x14ac:dyDescent="0.25">
      <c r="B65" t="s">
        <v>0</v>
      </c>
      <c r="C65">
        <f>I15*L15-E15*L16-F15*L17-G15*L18-H15*L19</f>
        <v>46</v>
      </c>
      <c r="D65">
        <f t="shared" ref="D65:D70" si="3">C65/C15</f>
        <v>0.92</v>
      </c>
      <c r="E65">
        <f>L15/$C$70</f>
        <v>5.4072286435050999E-3</v>
      </c>
      <c r="F65">
        <f>D65/$D$70</f>
        <v>1.5670148608877783</v>
      </c>
      <c r="H65">
        <f>(I15*L15-E15*L16-F15*L17-G15*L18-H15*L19)*$C$29/$C$20</f>
        <v>46</v>
      </c>
      <c r="I65">
        <f t="shared" ref="I65:I70" si="4">H65/C15</f>
        <v>0.92</v>
      </c>
      <c r="J65">
        <f>L15/$H$70</f>
        <v>5.4072286435050999E-3</v>
      </c>
      <c r="K65">
        <f>I65/$I$70</f>
        <v>1.5670148608877783</v>
      </c>
      <c r="O65">
        <f>U15*X15-Q15*X16-R15*X17-S15*X18-T15*X19</f>
        <v>30</v>
      </c>
      <c r="P65">
        <f>O65/O15</f>
        <v>1</v>
      </c>
      <c r="Q65">
        <f>X15/$O$70</f>
        <v>1.1494252873563218E-2</v>
      </c>
      <c r="R65">
        <f>P65/$P$70</f>
        <v>1.8965517241379313</v>
      </c>
      <c r="T65">
        <f>(U15*X15-Q15*X16-R15*X17-S15*X18-T15*X19)*$O$29/$O$20</f>
        <v>30</v>
      </c>
      <c r="U65">
        <f t="shared" ref="U65:U70" si="5">T65/O15</f>
        <v>1</v>
      </c>
      <c r="V65">
        <f>X15/$T$70</f>
        <v>1.1494252873563218E-2</v>
      </c>
      <c r="W65">
        <f>U65/$U$70</f>
        <v>1.8965517241379313</v>
      </c>
      <c r="AE65">
        <f>AK15*AN15-AG15*AN16-AH15*AN17-AI15*AN18-AJ15*AN19</f>
        <v>16</v>
      </c>
      <c r="AF65">
        <f t="shared" ref="AF65:AF70" si="6">AE65/AE15</f>
        <v>0.8</v>
      </c>
      <c r="AG65">
        <f>AN15/$AE$70</f>
        <v>1.0195065588255284E-2</v>
      </c>
      <c r="AH65">
        <f>AF65/$AF$70</f>
        <v>1.2234078705906342</v>
      </c>
      <c r="AJ65">
        <f>(AK15*AN15-AG15*AN16-AH15*AN17-AI15*AN18-AJ15*AN19)*$AE$29/$AE$20</f>
        <v>16</v>
      </c>
      <c r="AK65">
        <f t="shared" ref="AK65:AK70" si="7">AJ65/AE15</f>
        <v>0.8</v>
      </c>
      <c r="AL65">
        <f>AN15/$AJ$70</f>
        <v>1.0195065588255284E-2</v>
      </c>
      <c r="AM65">
        <f>AK65/$AK$70</f>
        <v>1.2234078705906342</v>
      </c>
    </row>
    <row r="66" spans="2:39" ht="14.1" customHeight="1" x14ac:dyDescent="0.25">
      <c r="B66" t="s">
        <v>2</v>
      </c>
      <c r="C66">
        <f>I16*L16-D16*L15-F16*L17-G16*L18-H16*L19</f>
        <v>58.158878504672884</v>
      </c>
      <c r="D66">
        <f t="shared" si="3"/>
        <v>0.92096403016109085</v>
      </c>
      <c r="E66">
        <f>L16/$C$70</f>
        <v>5.0124251502585244E-3</v>
      </c>
      <c r="F66">
        <f>D66/$D$70</f>
        <v>1.5686568713103579</v>
      </c>
      <c r="H66">
        <f>(I16*L16-D16*L15-F16*L17-G16*L18-H16*L19)*$C$29/$C$20</f>
        <v>58.158878504672892</v>
      </c>
      <c r="I66">
        <f t="shared" si="4"/>
        <v>0.92096403016109096</v>
      </c>
      <c r="J66">
        <f>L16/$H$70</f>
        <v>5.0124251502585244E-3</v>
      </c>
      <c r="K66">
        <f>I66/$I$70</f>
        <v>1.5686568713103581</v>
      </c>
      <c r="O66">
        <f>U16*X16-P16*X15-R16*X17-S16*X18-T16*X19</f>
        <v>20</v>
      </c>
      <c r="P66">
        <f t="shared" ref="P66:P70" si="8">O66/O16</f>
        <v>1.3333333333333333</v>
      </c>
      <c r="Q66">
        <f>X16/$O$70</f>
        <v>1.1494252873563218E-2</v>
      </c>
      <c r="R66">
        <f>P66/$P$70</f>
        <v>2.5287356321839081</v>
      </c>
      <c r="T66">
        <f>(U16*X16-P16*X15-R16*X17-S16*X18-T16*X19)*$O$29/$O$20</f>
        <v>20</v>
      </c>
      <c r="U66">
        <f t="shared" si="5"/>
        <v>1.3333333333333333</v>
      </c>
      <c r="V66">
        <f>X16/$T$70</f>
        <v>1.1494252873563218E-2</v>
      </c>
      <c r="W66">
        <f>U66/$U$70</f>
        <v>2.5287356321839081</v>
      </c>
      <c r="AE66">
        <f>AK16*AN16-AF16*AN15-AH16*AN17-AI16*AN18-AJ16*AN19</f>
        <v>44</v>
      </c>
      <c r="AF66">
        <f t="shared" si="6"/>
        <v>0.91381100726895126</v>
      </c>
      <c r="AG66">
        <f>AN16/$AE$70</f>
        <v>1.0195065588255284E-2</v>
      </c>
      <c r="AH66">
        <f>AF66/$AF$70</f>
        <v>1.3974544731564877</v>
      </c>
      <c r="AJ66">
        <f>(AK16*AN16-AF16*AN15-AH16*AN17-AI16*AN18-AJ16*AN19)*$AE$29/$AE$20</f>
        <v>44</v>
      </c>
      <c r="AK66">
        <f t="shared" si="7"/>
        <v>0.91381100726895126</v>
      </c>
      <c r="AL66">
        <f>AN16/$AJ$70</f>
        <v>1.0195065588255284E-2</v>
      </c>
      <c r="AM66">
        <f>AK66/$AK$70</f>
        <v>1.3974544731564877</v>
      </c>
    </row>
    <row r="67" spans="2:39" ht="14.1" customHeight="1" x14ac:dyDescent="0.25">
      <c r="B67" t="s">
        <v>3</v>
      </c>
      <c r="C67">
        <f>I17*L17-D17*L15-E17*L16-G17*L18-H17*L19</f>
        <v>-7.0249961059189943</v>
      </c>
      <c r="D67">
        <f t="shared" si="3"/>
        <v>-8.5827686083310872E-2</v>
      </c>
      <c r="E67">
        <f>L17/$C$70</f>
        <v>5.5844507605272197E-3</v>
      </c>
      <c r="F67">
        <f>D67/$D$70</f>
        <v>-0.14618832561756445</v>
      </c>
      <c r="H67">
        <f>(I17*L17-D17*L15-E17*L16-G17*L18-H17*L19)*$C$29/$C$20</f>
        <v>-7.0249961059189934</v>
      </c>
      <c r="I67">
        <f t="shared" si="4"/>
        <v>-8.5827686083310858E-2</v>
      </c>
      <c r="J67">
        <f>L17/$H$70</f>
        <v>5.5844507605272197E-3</v>
      </c>
      <c r="K67">
        <f>I67/$I$70</f>
        <v>-0.14618832561756442</v>
      </c>
      <c r="O67">
        <f>U17*X17-P17*X15-Q17*X16-S17*X18-T17*X19</f>
        <v>-12</v>
      </c>
      <c r="P67">
        <f t="shared" si="8"/>
        <v>-0.2</v>
      </c>
      <c r="Q67">
        <f>X17/$O$70</f>
        <v>1.1494252873563218E-2</v>
      </c>
      <c r="R67">
        <f>P67/$P$70</f>
        <v>-0.37931034482758624</v>
      </c>
      <c r="T67">
        <f>(U17*X17-P17*X15-Q17*X16-S17*X18-T17*X19)*$O$29/$O$20</f>
        <v>-12</v>
      </c>
      <c r="U67">
        <f t="shared" si="5"/>
        <v>-0.2</v>
      </c>
      <c r="V67">
        <f>X17/$T$70</f>
        <v>1.1494252873563218E-2</v>
      </c>
      <c r="W67">
        <f>U67/$U$70</f>
        <v>-0.37931034482758624</v>
      </c>
      <c r="AE67">
        <f>AK17*AN17-AF17*AN15-AG17*AN16-AI17*AN18-AJ17*AN19</f>
        <v>-2.9133333333333322</v>
      </c>
      <c r="AF67">
        <f t="shared" si="6"/>
        <v>-0.1333333333333333</v>
      </c>
      <c r="AG67">
        <f>AN17/$AE$70</f>
        <v>1.0195065588255284E-2</v>
      </c>
      <c r="AH67">
        <f>AF67/$AF$70</f>
        <v>-0.20390131176510565</v>
      </c>
      <c r="AJ67">
        <f>(AK17*AN17-AF17*AN15-AG17*AN16-AI17*AN18-AJ17*AN19)*$AE$29/$AE$20</f>
        <v>-2.9133333333333322</v>
      </c>
      <c r="AK67">
        <f t="shared" si="7"/>
        <v>-0.1333333333333333</v>
      </c>
      <c r="AL67">
        <f>AN17/$AJ$70</f>
        <v>1.0195065588255284E-2</v>
      </c>
      <c r="AM67">
        <f>AK67/$AK$70</f>
        <v>-0.20390131176510565</v>
      </c>
    </row>
    <row r="68" spans="2:39" ht="14.1" customHeight="1" x14ac:dyDescent="0.25">
      <c r="B68" t="s">
        <v>21</v>
      </c>
      <c r="C68">
        <f>I18*L18-D18*L15-E18*L16-F18*L17-H18*L19</f>
        <v>48.738317757009348</v>
      </c>
      <c r="D68">
        <f t="shared" si="3"/>
        <v>0.81230529595015577</v>
      </c>
      <c r="E68">
        <f>L18/$C$70</f>
        <v>5.2831885641723584E-3</v>
      </c>
      <c r="F68">
        <f>D68/$D$70</f>
        <v>1.3835809460127597</v>
      </c>
      <c r="H68">
        <f>(I18*L18-D18*L15-E18*L16-F18*L17-H18*L19)*$C$29/$C$20</f>
        <v>48.738317757009348</v>
      </c>
      <c r="I68">
        <f t="shared" si="4"/>
        <v>0.81230529595015577</v>
      </c>
      <c r="J68">
        <f>L18/$H$70</f>
        <v>5.2831885641723584E-3</v>
      </c>
      <c r="K68">
        <f>I68/$I$70</f>
        <v>1.3835809460127597</v>
      </c>
      <c r="O68">
        <f>U18*X18-P18*X15-Q18*X16-R18*X17-T18*X19</f>
        <v>27</v>
      </c>
      <c r="P68">
        <f t="shared" si="8"/>
        <v>0.9</v>
      </c>
      <c r="Q68">
        <f>X18/$O$70</f>
        <v>1.1494252873563218E-2</v>
      </c>
      <c r="R68">
        <f>P68/$P$70</f>
        <v>1.7068965517241381</v>
      </c>
      <c r="T68">
        <f>(U18*X18-P18*X15-Q18*X16-R18*X17-T18*X19)*$O$29/$O$20</f>
        <v>27</v>
      </c>
      <c r="U68">
        <f t="shared" si="5"/>
        <v>0.9</v>
      </c>
      <c r="V68">
        <f>X18/$T$70</f>
        <v>1.1494252873563218E-2</v>
      </c>
      <c r="W68">
        <f>U68/$U$70</f>
        <v>1.7068965517241381</v>
      </c>
      <c r="AE68">
        <f>AK18*AN18-AF18*AN15-AG18*AN16-AH18*AN17-AJ18*AN19</f>
        <v>23</v>
      </c>
      <c r="AF68">
        <f t="shared" si="6"/>
        <v>0.76666666666666672</v>
      </c>
      <c r="AG68">
        <f>AN18/$AE$70</f>
        <v>1.0195065588255284E-2</v>
      </c>
      <c r="AH68">
        <f>AF68/$AF$70</f>
        <v>1.1724325426493578</v>
      </c>
      <c r="AJ68">
        <f>(AK18*AN18-AF18*AN15-AG18*AN16-AH18*AN17-AJ18*AN19)*$AE$29/$AE$20</f>
        <v>23</v>
      </c>
      <c r="AK68">
        <f t="shared" si="7"/>
        <v>0.76666666666666672</v>
      </c>
      <c r="AL68">
        <f>AN18/$AJ$70</f>
        <v>1.0195065588255284E-2</v>
      </c>
      <c r="AM68">
        <f>AK68/$AK$70</f>
        <v>1.1724325426493578</v>
      </c>
    </row>
    <row r="69" spans="2:39" ht="14.1" customHeight="1" x14ac:dyDescent="0.25">
      <c r="B69" t="s">
        <v>22</v>
      </c>
      <c r="C69">
        <f>I19*L19-D19*L15-E19*L16-F19*L17-G19*L18</f>
        <v>39.065420560747661</v>
      </c>
      <c r="D69">
        <f t="shared" si="3"/>
        <v>0.65109034267912769</v>
      </c>
      <c r="E69">
        <f>L19/$C$70</f>
        <v>5.2949289832038516E-3</v>
      </c>
      <c r="F69">
        <f>D69/$D$70</f>
        <v>1.1089872203899012</v>
      </c>
      <c r="H69">
        <f>(I19*L19-D19*L15-E19*L16-F19*L17-G19*L18)*$C$29/$C$20</f>
        <v>39.065420560747661</v>
      </c>
      <c r="I69">
        <f t="shared" si="4"/>
        <v>0.65109034267912769</v>
      </c>
      <c r="J69">
        <f>L19/$H$70</f>
        <v>5.2949289832038516E-3</v>
      </c>
      <c r="K69">
        <f>I69/$I$70</f>
        <v>1.1089872203899012</v>
      </c>
      <c r="O69">
        <f>U19*X19-P19*X15-Q19*X16-R19*X17-S19*X18</f>
        <v>22</v>
      </c>
      <c r="P69">
        <f t="shared" si="8"/>
        <v>0.73333333333333328</v>
      </c>
      <c r="Q69">
        <f>X19/$O$70</f>
        <v>1.1494252873563218E-2</v>
      </c>
      <c r="R69">
        <f>P69/$P$70</f>
        <v>1.3908045977011494</v>
      </c>
      <c r="T69">
        <f>(U19*X19-P19*X15-Q19*X16-R19*X17-S19*X18)*$O$29/$O$20</f>
        <v>22</v>
      </c>
      <c r="U69">
        <f t="shared" si="5"/>
        <v>0.73333333333333328</v>
      </c>
      <c r="V69">
        <f>X19/$T$70</f>
        <v>1.1494252873563218E-2</v>
      </c>
      <c r="W69">
        <f>U69/$U$70</f>
        <v>1.3908045977011494</v>
      </c>
      <c r="AE69">
        <f>AK19*AN19-AF19*AN15-AG19*AN16-AH19*AN17-AI19*AN18</f>
        <v>18</v>
      </c>
      <c r="AF69">
        <f t="shared" si="6"/>
        <v>0.6</v>
      </c>
      <c r="AG69">
        <f>AN19/$AE$70</f>
        <v>1.0195065588255284E-2</v>
      </c>
      <c r="AH69">
        <f>AF69/$AF$70</f>
        <v>0.91755590294297562</v>
      </c>
      <c r="AJ69">
        <f>(AK19*AN19-AF19*AN15-AG19*AN16-AH19*AN17-AI19*AN18)*$AE$29/$AE$20</f>
        <v>18</v>
      </c>
      <c r="AK69">
        <f t="shared" si="7"/>
        <v>0.6</v>
      </c>
      <c r="AL69">
        <f>AN19/$AJ$70</f>
        <v>1.0195065588255284E-2</v>
      </c>
      <c r="AM69">
        <f>AK69/$AK$70</f>
        <v>0.91755590294297562</v>
      </c>
    </row>
    <row r="70" spans="2:39" ht="14.1" customHeight="1" x14ac:dyDescent="0.25">
      <c r="C70">
        <f>SUM(C65:C69)</f>
        <v>184.93762071651091</v>
      </c>
      <c r="D70">
        <f t="shared" si="3"/>
        <v>0.5871035578301933</v>
      </c>
      <c r="H70">
        <f>SUM(H65:H69)</f>
        <v>184.93762071651091</v>
      </c>
      <c r="I70">
        <f t="shared" si="4"/>
        <v>0.5871035578301933</v>
      </c>
      <c r="O70">
        <f>SUM(O65:O69)</f>
        <v>87</v>
      </c>
      <c r="P70">
        <f t="shared" si="8"/>
        <v>0.52727272727272723</v>
      </c>
      <c r="T70">
        <f>SUM(T65:T69)</f>
        <v>87</v>
      </c>
      <c r="U70">
        <f t="shared" si="5"/>
        <v>0.52727272727272723</v>
      </c>
      <c r="AE70">
        <f>SUM(AE65:AE69)</f>
        <v>98.086666666666673</v>
      </c>
      <c r="AF70">
        <f t="shared" si="6"/>
        <v>0.65391111111111111</v>
      </c>
      <c r="AJ70">
        <f>SUM(AJ65:AJ69)</f>
        <v>98.086666666666673</v>
      </c>
      <c r="AK70">
        <f t="shared" si="7"/>
        <v>0.65391111111111111</v>
      </c>
    </row>
    <row r="71" spans="2:39" ht="14.1" customHeight="1" x14ac:dyDescent="0.25">
      <c r="B71" t="s">
        <v>23</v>
      </c>
    </row>
    <row r="72" spans="2:39" ht="14.1" customHeight="1" x14ac:dyDescent="0.25">
      <c r="B72" t="s">
        <v>0</v>
      </c>
      <c r="C72">
        <f>I24*L24-E24*L25-F24*L26-G24*L27-H24*L28</f>
        <v>46</v>
      </c>
      <c r="D72">
        <f t="shared" ref="D72:D77" si="9">C72/C24</f>
        <v>0.92</v>
      </c>
      <c r="E72">
        <f>L24/$C$77</f>
        <v>5.2763549024544857E-3</v>
      </c>
      <c r="F72">
        <f>D72/$D$77</f>
        <v>1.5290876507313103</v>
      </c>
      <c r="H72">
        <f>(I24*L24-E24*L25-F24*L26-G24*L27-H24*L28)*$C$29/$C$20</f>
        <v>46</v>
      </c>
      <c r="I72">
        <f t="shared" ref="I72:I77" si="10">H72/C24</f>
        <v>0.92</v>
      </c>
      <c r="J72">
        <f>L24/$H$77</f>
        <v>5.2763549024544857E-3</v>
      </c>
      <c r="K72">
        <f>I72/$I$77</f>
        <v>1.5290876507313103</v>
      </c>
      <c r="O72">
        <f>U24*X24-Q24*X25-R24*X26-S24*X27-T24*X28</f>
        <v>30</v>
      </c>
      <c r="P72">
        <f t="shared" ref="P72:P77" si="11">O72/O24</f>
        <v>1</v>
      </c>
      <c r="Q72">
        <f>X24/$O$77</f>
        <v>1.457725947521866E-2</v>
      </c>
      <c r="R72">
        <f>P72/$P$77</f>
        <v>2.4052478134110791</v>
      </c>
      <c r="T72">
        <f>(U24*X24-Q24*X25-R24*X26-S24*X27-T24*X28)*$O$29/$O$20</f>
        <v>30</v>
      </c>
      <c r="U72">
        <f t="shared" ref="U72:U77" si="12">T72/O24</f>
        <v>1</v>
      </c>
      <c r="V72">
        <f>X24/$T$77</f>
        <v>1.457725947521866E-2</v>
      </c>
      <c r="W72">
        <f>U72/$U$77</f>
        <v>2.4052478134110791</v>
      </c>
      <c r="AE72">
        <f>AK24*AN24-AG24*AN25-AH24*AN26-AI24*AN27-AJ24*AN28</f>
        <v>16</v>
      </c>
      <c r="AF72">
        <f t="shared" ref="AF72:AF77" si="13">AE72/AE24</f>
        <v>0.8</v>
      </c>
      <c r="AG72">
        <f>AN24/$AE$77</f>
        <v>8.3453877823522881E-3</v>
      </c>
      <c r="AH72">
        <f>AF72/$AF$77</f>
        <v>1.0014465338822747</v>
      </c>
      <c r="AJ72">
        <f>(AK24*AN24-AG24*AN25-AH24*AN26-AI24*AN27-AJ24*AN28)*$AE$29/$AE$20</f>
        <v>16</v>
      </c>
      <c r="AK72">
        <f t="shared" ref="AK72:AK77" si="14">AJ72/AE24</f>
        <v>0.8</v>
      </c>
      <c r="AL72">
        <f>AN24/$AJ$77</f>
        <v>8.3453877823522881E-3</v>
      </c>
      <c r="AM72">
        <f>AK72/$AK$77</f>
        <v>1.0014465338822747</v>
      </c>
    </row>
    <row r="73" spans="2:39" ht="14.1" customHeight="1" x14ac:dyDescent="0.25">
      <c r="B73" t="s">
        <v>2</v>
      </c>
      <c r="C73">
        <f>I25*L25-D25*L24-F25*L26-G25*L27-H25*L28</f>
        <v>58.478504672897195</v>
      </c>
      <c r="D73">
        <f t="shared" si="9"/>
        <v>1.1202778672968812</v>
      </c>
      <c r="E73">
        <f>L25/$C$77</f>
        <v>4.6018611508247906E-3</v>
      </c>
      <c r="F73">
        <f>D73/$D$77</f>
        <v>1.8619598394252939</v>
      </c>
      <c r="H73">
        <f>(I25*L25-D25*L24-F25*L26-G25*L27-H25*L28)*$C$29/$C$20</f>
        <v>58.478504672897195</v>
      </c>
      <c r="I73">
        <f t="shared" si="10"/>
        <v>1.1202778672968812</v>
      </c>
      <c r="J73">
        <f>L25/$H$77</f>
        <v>4.6018611508247906E-3</v>
      </c>
      <c r="K73">
        <f>I73/$I$77</f>
        <v>1.8619598394252939</v>
      </c>
      <c r="O73">
        <f>U25*X25-P25*X24-R25*X26-S25*X27-T25*X28</f>
        <v>4</v>
      </c>
      <c r="P73">
        <f t="shared" si="11"/>
        <v>1.3333333333333333</v>
      </c>
      <c r="Q73">
        <f>X25/$O$77</f>
        <v>1.457725947521866E-2</v>
      </c>
      <c r="R73">
        <f>P73/$P$77</f>
        <v>3.2069970845481053</v>
      </c>
      <c r="T73">
        <f>(U25*X25-P25*X24-R25*X26-S25*X27-T25*X28)*$O$29/$O$20</f>
        <v>4</v>
      </c>
      <c r="U73">
        <f t="shared" si="12"/>
        <v>1.3333333333333333</v>
      </c>
      <c r="V73">
        <f>X25/$T$77</f>
        <v>1.457725947521866E-2</v>
      </c>
      <c r="W73">
        <f>U73/$U$77</f>
        <v>3.2069970845481053</v>
      </c>
      <c r="AE73">
        <f>AK25*AN25-AF25*AN24-AH25*AN26-AI25*AN27-AJ25*AN28</f>
        <v>65.599999999999994</v>
      </c>
      <c r="AF73">
        <f t="shared" si="13"/>
        <v>1.3333333333333333</v>
      </c>
      <c r="AG73">
        <f>AN25/$AE$77</f>
        <v>8.3453877823522881E-3</v>
      </c>
      <c r="AH73">
        <f>AF73/$AF$77</f>
        <v>1.6690775564704574</v>
      </c>
      <c r="AJ73">
        <f>(AK25*AN25-AF25*AN24-AH25*AN26-AI25*AN27-AJ25*AN28)*$AE$29/$AE$20</f>
        <v>65.599999999999994</v>
      </c>
      <c r="AK73">
        <f t="shared" si="14"/>
        <v>1.3333333333333333</v>
      </c>
      <c r="AL73">
        <f>AN25/$AJ$77</f>
        <v>8.3453877823522881E-3</v>
      </c>
      <c r="AM73">
        <f>AK73/$AK$77</f>
        <v>1.6690775564704574</v>
      </c>
    </row>
    <row r="74" spans="2:39" ht="14.1" customHeight="1" x14ac:dyDescent="0.25">
      <c r="B74" t="s">
        <v>3</v>
      </c>
      <c r="C74">
        <f>I26*L26-D26*L24-E26*L25-G26*L27-H26*L28</f>
        <v>-2.7574633866867089</v>
      </c>
      <c r="D74">
        <f t="shared" si="9"/>
        <v>-2.9714045115158499E-2</v>
      </c>
      <c r="E74">
        <f>L26/$C$77</f>
        <v>5.4876908798558678E-3</v>
      </c>
      <c r="F74">
        <f>D74/$D$77</f>
        <v>-4.9386281998762903E-2</v>
      </c>
      <c r="H74">
        <f>(I26*L26-D26*L24-E26*L25-G26*L27-H26*L28)*$C$29/$C$20</f>
        <v>-2.7574633866867089</v>
      </c>
      <c r="I74">
        <f t="shared" si="10"/>
        <v>-2.9714045115158499E-2</v>
      </c>
      <c r="J74">
        <f>L26/$H$77</f>
        <v>5.4876908798558678E-3</v>
      </c>
      <c r="K74">
        <f>I74/$I$77</f>
        <v>-4.9386281998762903E-2</v>
      </c>
      <c r="O74">
        <f>U26*X26-P26*X24-Q26*X25-S26*X27-T26*X28</f>
        <v>-14.399999999999999</v>
      </c>
      <c r="P74">
        <f t="shared" si="11"/>
        <v>-0.19999999999999998</v>
      </c>
      <c r="Q74">
        <f>X26/$O$77</f>
        <v>1.457725947521866E-2</v>
      </c>
      <c r="R74">
        <f>P74/$P$77</f>
        <v>-0.48104956268221577</v>
      </c>
      <c r="T74">
        <f>(U26*X26-P26*X24-Q26*X25-S26*X27-T26*X28)*$O$29/$O$20</f>
        <v>-14.399999999999997</v>
      </c>
      <c r="U74">
        <f t="shared" si="12"/>
        <v>-0.19999999999999996</v>
      </c>
      <c r="V74">
        <f>X26/$T$77</f>
        <v>1.457725947521866E-2</v>
      </c>
      <c r="W74">
        <f>U74/$U$77</f>
        <v>-0.48104956268221566</v>
      </c>
      <c r="AE74">
        <f>AK26*AN26-AF26*AN24-AG26*AN25-AI26*AN27-AJ26*AN28</f>
        <v>-2.7733333333333352</v>
      </c>
      <c r="AF74">
        <f t="shared" si="13"/>
        <v>-0.13333333333333336</v>
      </c>
      <c r="AG74">
        <f>AN26/$AE$77</f>
        <v>8.3453877823522881E-3</v>
      </c>
      <c r="AH74">
        <f>AF74/$AF$77</f>
        <v>-0.1669077556470458</v>
      </c>
      <c r="AJ74">
        <f>(AK26*AN26-AF26*AN24-AG26*AN25-AI26*AN27-AJ26*AN28)*$AE$29/$AE$20</f>
        <v>-2.7733333333333352</v>
      </c>
      <c r="AK74">
        <f t="shared" si="14"/>
        <v>-0.13333333333333336</v>
      </c>
      <c r="AL74">
        <f>AN26/$AJ$77</f>
        <v>8.3453877823522881E-3</v>
      </c>
      <c r="AM74">
        <f>AK74/$AK$77</f>
        <v>-0.1669077556470458</v>
      </c>
    </row>
    <row r="75" spans="2:39" ht="14.1" customHeight="1" x14ac:dyDescent="0.25">
      <c r="B75" t="s">
        <v>21</v>
      </c>
      <c r="C75">
        <f>I27*L27-D27*L24-E27*L25-F27*L26-H27*L28</f>
        <v>48.738317757009348</v>
      </c>
      <c r="D75">
        <f t="shared" si="9"/>
        <v>0.81230529595015577</v>
      </c>
      <c r="E75">
        <f>L27/$C$77</f>
        <v>5.1553170244882408E-3</v>
      </c>
      <c r="F75">
        <f>D75/$D$77</f>
        <v>1.3500934746315492</v>
      </c>
      <c r="H75">
        <f>(I27*L27-D27*L24-E27*L25-F27*L26-H27*L28)*$C$29/$C$20</f>
        <v>48.738317757009348</v>
      </c>
      <c r="I75">
        <f t="shared" si="10"/>
        <v>0.81230529595015577</v>
      </c>
      <c r="J75">
        <f>L27/$H$77</f>
        <v>5.1553170244882408E-3</v>
      </c>
      <c r="K75">
        <f>I75/$I$77</f>
        <v>1.3500934746315492</v>
      </c>
      <c r="O75">
        <f>U27*X27-P27*X24-Q27*X25-R27*X26-T27*X28</f>
        <v>27</v>
      </c>
      <c r="P75">
        <f t="shared" si="11"/>
        <v>0.9</v>
      </c>
      <c r="Q75">
        <f>X27/$O$77</f>
        <v>1.457725947521866E-2</v>
      </c>
      <c r="R75">
        <f>P75/$P$77</f>
        <v>2.1647230320699711</v>
      </c>
      <c r="T75">
        <f>(U27*X27-P27*X24-Q27*X25-R27*X26-T27*X28)*$O$29/$O$20</f>
        <v>27</v>
      </c>
      <c r="U75">
        <f t="shared" si="12"/>
        <v>0.9</v>
      </c>
      <c r="V75">
        <f>X27/$T$77</f>
        <v>1.457725947521866E-2</v>
      </c>
      <c r="W75">
        <f>U75/$U$77</f>
        <v>2.1647230320699711</v>
      </c>
      <c r="AE75">
        <f>AK27*AN27-AF27*AN24-AG27*AN25-AH27*AN26-AJ27*AN28</f>
        <v>23</v>
      </c>
      <c r="AF75">
        <f t="shared" si="13"/>
        <v>0.76666666666666672</v>
      </c>
      <c r="AG75">
        <f>AN27/$AE$77</f>
        <v>8.3453877823522881E-3</v>
      </c>
      <c r="AH75">
        <f>AF75/$AF$77</f>
        <v>0.95971959497051318</v>
      </c>
      <c r="AJ75">
        <f>(AK27*AN27-AF27*AN24-AG27*AN25-AH27*AN26-AJ27*AN28)*$AE$29/$AE$20</f>
        <v>23</v>
      </c>
      <c r="AK75">
        <f t="shared" si="14"/>
        <v>0.76666666666666672</v>
      </c>
      <c r="AL75">
        <f>AN27/$AJ$77</f>
        <v>8.3453877823522881E-3</v>
      </c>
      <c r="AM75">
        <f>AK75/$AK$77</f>
        <v>0.95971959497051318</v>
      </c>
    </row>
    <row r="76" spans="2:39" ht="14.1" customHeight="1" x14ac:dyDescent="0.25">
      <c r="B76" t="s">
        <v>22</v>
      </c>
      <c r="C76">
        <f>I28*L28-D28*L24-E28*L25-F28*L26-G28*L27</f>
        <v>39.065420560747661</v>
      </c>
      <c r="D76">
        <f t="shared" si="9"/>
        <v>0.65109034267912769</v>
      </c>
      <c r="E76">
        <f>L28/$C$77</f>
        <v>5.1667732845426589E-3</v>
      </c>
      <c r="F76">
        <f>D76/$D$77</f>
        <v>1.0821458722837729</v>
      </c>
      <c r="H76">
        <f>(I28*L28-D28*L24-E28*L25-F28*L26-G28*L27)*$C$29/$C$20</f>
        <v>39.065420560747661</v>
      </c>
      <c r="I76">
        <f t="shared" si="10"/>
        <v>0.65109034267912769</v>
      </c>
      <c r="J76">
        <f>L28/$H$77</f>
        <v>5.1667732845426589E-3</v>
      </c>
      <c r="K76">
        <f>I76/$I$77</f>
        <v>1.0821458722837729</v>
      </c>
      <c r="O76">
        <f>U28*X28-P28*X24-Q28*X25-R28*X26-S28*X27</f>
        <v>22</v>
      </c>
      <c r="P76">
        <f t="shared" si="11"/>
        <v>0.73333333333333328</v>
      </c>
      <c r="Q76">
        <f>X28/$O$77</f>
        <v>1.457725947521866E-2</v>
      </c>
      <c r="R76">
        <f>P76/$P$77</f>
        <v>1.7638483965014577</v>
      </c>
      <c r="T76">
        <f>(U28*X28-P28*X24-Q28*X25-R28*X26-S28*X27)*$O$29/$O$20</f>
        <v>22</v>
      </c>
      <c r="U76">
        <f t="shared" si="12"/>
        <v>0.73333333333333328</v>
      </c>
      <c r="V76">
        <f>X28/$T$77</f>
        <v>1.457725947521866E-2</v>
      </c>
      <c r="W76">
        <f>U76/$U$77</f>
        <v>1.7638483965014577</v>
      </c>
      <c r="AE76">
        <f>AK28*AN28-AF28*AN24-AG28*AN25-AH28*AN26-AI28*AN27</f>
        <v>18</v>
      </c>
      <c r="AF76">
        <f t="shared" si="13"/>
        <v>0.6</v>
      </c>
      <c r="AG76">
        <f>AN28/$AE$77</f>
        <v>8.3453877823522881E-3</v>
      </c>
      <c r="AH76">
        <f>AF76/$AF$77</f>
        <v>0.75108490041170584</v>
      </c>
      <c r="AJ76">
        <f>(AK28*AN28-AF28*AN24-AG28*AN25-AH28*AN26-AI28*AN27)*$AE$29/$AE$20</f>
        <v>18</v>
      </c>
      <c r="AK76">
        <f t="shared" si="14"/>
        <v>0.6</v>
      </c>
      <c r="AL76">
        <f>AN28/$AJ$77</f>
        <v>8.3453877823522881E-3</v>
      </c>
      <c r="AM76">
        <f>AK76/$AK$77</f>
        <v>0.75108490041170584</v>
      </c>
    </row>
    <row r="77" spans="2:39" ht="14.1" customHeight="1" x14ac:dyDescent="0.25">
      <c r="C77">
        <f>SUM(C72:C76)</f>
        <v>189.52477960396752</v>
      </c>
      <c r="D77">
        <f t="shared" si="9"/>
        <v>0.60166596699672226</v>
      </c>
      <c r="H77">
        <f>SUM(H72:H76)</f>
        <v>189.52477960396752</v>
      </c>
      <c r="I77">
        <f t="shared" si="10"/>
        <v>0.60166596699672226</v>
      </c>
      <c r="O77">
        <f>SUM(O72:O76)</f>
        <v>68.599999999999994</v>
      </c>
      <c r="P77">
        <f t="shared" si="11"/>
        <v>0.41575757575757571</v>
      </c>
      <c r="T77">
        <f>SUM(T72:T76)</f>
        <v>68.599999999999994</v>
      </c>
      <c r="U77">
        <f t="shared" si="12"/>
        <v>0.41575757575757571</v>
      </c>
      <c r="AE77">
        <f>SUM(AE72:AE76)</f>
        <v>119.82666666666665</v>
      </c>
      <c r="AF77">
        <f t="shared" si="13"/>
        <v>0.79884444444444436</v>
      </c>
      <c r="AJ77">
        <f>SUM(AJ72:AJ76)</f>
        <v>119.82666666666665</v>
      </c>
      <c r="AK77">
        <f t="shared" si="14"/>
        <v>0.79884444444444436</v>
      </c>
    </row>
    <row r="79" spans="2:39" ht="14.1" customHeight="1" x14ac:dyDescent="0.25">
      <c r="B79" t="s">
        <v>5</v>
      </c>
      <c r="D79" s="21"/>
      <c r="AF79" s="21"/>
    </row>
    <row r="80" spans="2:39" ht="14.1" customHeight="1" x14ac:dyDescent="0.25">
      <c r="B80" t="s">
        <v>0</v>
      </c>
      <c r="D80">
        <f>L33*D33+E33*E34*L34+F33*F35*L35+G33*G36*L36+H33*H37*L37</f>
        <v>3.5273368606701938E-3</v>
      </c>
      <c r="P80">
        <f>X33*P33+Q33*Q34*X34+R33*R35*X35+S33*S36*X36+T33*T37*X37</f>
        <v>6.0606060606060606E-3</v>
      </c>
      <c r="AF80">
        <f>AN33*AF33+AG33*AG34*AN34+AH33*AH35*AN35+AI33*AI36*AN36+AJ33*AJ37*AN37</f>
        <v>8.3333333333333315E-3</v>
      </c>
    </row>
    <row r="81" spans="2:38" ht="14.1" customHeight="1" x14ac:dyDescent="0.25">
      <c r="B81" t="s">
        <v>2</v>
      </c>
      <c r="D81">
        <f>L34*E34+D34*D33*L33+F34*F35*L35+G34*G36*L36+H34*H37*L37</f>
        <v>2.9982363315696646E-3</v>
      </c>
      <c r="F81" s="20"/>
      <c r="G81" s="20" t="s">
        <v>49</v>
      </c>
      <c r="H81" s="20"/>
      <c r="I81" s="22"/>
      <c r="J81" s="22"/>
      <c r="P81">
        <f>X34*Q34+P34*P33*X33+R34*R35*X35+S34*S36*X36+T34*T37*X37</f>
        <v>4.8484848484848485E-3</v>
      </c>
      <c r="AF81">
        <f>AN34*AG34+AF34*AF33*AN33+AH34*AH35*AN35+AI34*AI36*AN36+AJ34*AJ37*AN37</f>
        <v>7.499999999999998E-3</v>
      </c>
      <c r="AI81" s="22"/>
      <c r="AJ81" s="22"/>
      <c r="AK81" s="22"/>
      <c r="AL81" s="22"/>
    </row>
    <row r="82" spans="2:38" ht="14.1" customHeight="1" x14ac:dyDescent="0.25">
      <c r="B82" t="s">
        <v>3</v>
      </c>
      <c r="D82">
        <f>L35*F35+D35*D33*L33+E35*E34*L34+G35*G36*L36+H35*H37*L37</f>
        <v>6.626354245401863E-3</v>
      </c>
      <c r="F82" s="20"/>
      <c r="G82" s="20" t="s">
        <v>52</v>
      </c>
      <c r="H82" s="20"/>
      <c r="I82" s="22"/>
      <c r="J82" s="22"/>
      <c r="P82">
        <f>X35*R35+P35*P33*X33+Q35*Q34*X34+S35*S36*X36+T35*T37*X37</f>
        <v>1.0909090909090908E-2</v>
      </c>
      <c r="AF82">
        <f>AN35*AH35+AF35*AF33*AN33+AG35*AG34*AN34+AI35*AI36*AN36+AJ35*AJ37*AN37</f>
        <v>1.7499999999999995E-2</v>
      </c>
      <c r="AI82" s="22"/>
      <c r="AJ82" s="22"/>
      <c r="AK82" s="22"/>
      <c r="AL82" s="22"/>
    </row>
    <row r="83" spans="2:38" ht="14.1" customHeight="1" x14ac:dyDescent="0.25">
      <c r="B83" t="s">
        <v>21</v>
      </c>
      <c r="D83">
        <f>L36*G36+D36*D33*L33+E36*E34*L34+F36*F35*L35+H36*H37*L37</f>
        <v>3.7838704505371167E-3</v>
      </c>
      <c r="F83" s="20" t="s">
        <v>8</v>
      </c>
      <c r="G83" s="20" t="s">
        <v>60</v>
      </c>
      <c r="H83" s="20" t="s">
        <v>61</v>
      </c>
      <c r="J83" s="6" t="s">
        <v>8</v>
      </c>
      <c r="K83" s="22"/>
      <c r="L83" s="22"/>
      <c r="P83">
        <f>X36*S36+P36*P33*X33+Q36*Q34*X34+R36*R35*X35+T36*T37*X37</f>
        <v>6.6666666666666662E-3</v>
      </c>
      <c r="T83" s="6" t="s">
        <v>8</v>
      </c>
      <c r="AF83">
        <f>AN36*AI36+AF36*AF33*AN33+AG36*AG34*AN34+AH36*AH35*AN35+AJ36*AJ37*AN37</f>
        <v>8.6666666666666645E-3</v>
      </c>
      <c r="AI83" s="22"/>
      <c r="AJ83" s="6" t="s">
        <v>8</v>
      </c>
      <c r="AK83" s="22"/>
      <c r="AL83" s="22"/>
    </row>
    <row r="84" spans="2:38" ht="14.1" customHeight="1" x14ac:dyDescent="0.25">
      <c r="B84" t="s">
        <v>22</v>
      </c>
      <c r="D84">
        <f>L37*H37+D37*D33*L33+E37*E34*L34+F37*F35*L35+G37*G36*L36</f>
        <v>4.6247305506564767E-3</v>
      </c>
      <c r="F84" s="20" t="s">
        <v>39</v>
      </c>
      <c r="G84" s="20" t="s">
        <v>41</v>
      </c>
      <c r="H84" s="20"/>
      <c r="J84" s="6" t="s">
        <v>19</v>
      </c>
      <c r="K84" s="22"/>
      <c r="L84" s="22"/>
      <c r="P84">
        <f>X37*T37+P37*P33*X33+Q37*Q34*X34+R37*R35*X35+S37*S36*X36</f>
        <v>8.0000000000000002E-3</v>
      </c>
      <c r="T84" s="6" t="s">
        <v>19</v>
      </c>
      <c r="AF84">
        <f>AN37*AJ37+AF37*AF33*AN33+AG37*AG34*AN34+AH37*AH35*AN35+AI37*AI36*AN36</f>
        <v>1.0833333333333332E-2</v>
      </c>
      <c r="AI84" s="22"/>
      <c r="AJ84" s="6" t="s">
        <v>19</v>
      </c>
      <c r="AK84" s="22"/>
      <c r="AL84" s="22"/>
    </row>
    <row r="85" spans="2:38" ht="14.1" customHeight="1" x14ac:dyDescent="0.25">
      <c r="B85" t="s">
        <v>6</v>
      </c>
      <c r="F85" s="19" t="s">
        <v>40</v>
      </c>
      <c r="G85" s="20" t="s">
        <v>40</v>
      </c>
      <c r="H85" s="20"/>
      <c r="J85" s="6" t="s">
        <v>20</v>
      </c>
      <c r="K85" s="22"/>
      <c r="L85" s="22"/>
      <c r="R85" s="1" t="s">
        <v>8</v>
      </c>
      <c r="T85" s="6" t="s">
        <v>20</v>
      </c>
      <c r="AH85" s="23" t="s">
        <v>8</v>
      </c>
      <c r="AI85" s="22"/>
      <c r="AJ85" s="6" t="s">
        <v>20</v>
      </c>
      <c r="AK85" s="22"/>
      <c r="AL85" s="22"/>
    </row>
    <row r="86" spans="2:38" ht="14.1" customHeight="1" x14ac:dyDescent="0.25">
      <c r="B86" t="s">
        <v>0</v>
      </c>
      <c r="C86">
        <f>K39*D39+E39*E40*K40+F39*F41*K41+G39*G42*K42+H39*H43*K43</f>
        <v>3.4506556245686671E-3</v>
      </c>
      <c r="D86">
        <f>L39*D39+E39*E40*L40+F39*F41*L41+G39*G42*L42+H39*H43*L43</f>
        <v>3.4506556245686671E-3</v>
      </c>
      <c r="F86" s="20">
        <f>1-C86/D80</f>
        <v>2.1739130434782816E-2</v>
      </c>
      <c r="G86" s="20" t="str">
        <f>IF(ABS(R86)=0,"  ",F86-R86*(U15/I15)*((O6/C6)/(O15/C15)))</f>
        <v xml:space="preserve">  </v>
      </c>
      <c r="H86" s="20" t="str">
        <f>IF(ABS(AH86)=0,"  ",F86-AH86*(AK15/I15)*((AE6/C6)/(AE15/C15)))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2.1739130434782705E-2</v>
      </c>
      <c r="O86">
        <f>W39*P39+Q39*Q40*W40+R39*R41*W41+S39*S42*W42+T39*T43*W43</f>
        <v>6.0606060606060597E-3</v>
      </c>
      <c r="P86">
        <f>X39*P39+Q39*Q40*X40+R39*R41*X41+S39*S42*X42+T39*T43*X43</f>
        <v>6.0606060606060597E-3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0</v>
      </c>
      <c r="AE86">
        <f>AM39*AF39+AG39*AG40*AM40+AH39*AH41*AM41+AI39*AI42*AM42+AJ39*AJ43*AM43</f>
        <v>8.3333333333333332E-3</v>
      </c>
      <c r="AF86">
        <f>AN39*AF39+AG39*AG40*AN40+AH39*AH41*AN41+AI39*AI42*AN42+AJ39*AJ43*AN43</f>
        <v>8.3333333333333332E-3</v>
      </c>
      <c r="AH86">
        <f>1-AE86/AF80</f>
        <v>0</v>
      </c>
      <c r="AJ86" s="6">
        <f>(((AE6+(AG6/AK7)*AE7+(AH6/AK8)*AE8+(AI6/AK9)*AE9+(AJ6/AK10)*AE10)/AK6)-((AE15+(AG15/AK16)*AE16+(AH15/AK17)*AE17+(AI15/AK18)*AE18+(AJ15/AK19)*AE19)/AK15))/((AE6+(AG6/AK7)*AE7+(AH6/AK8)*AE8+(AI6/AK9)*AE9+(AJ6/AK10)*AE10)/AK6)</f>
        <v>0</v>
      </c>
    </row>
    <row r="87" spans="2:38" ht="14.1" customHeight="1" x14ac:dyDescent="0.25">
      <c r="B87" t="s">
        <v>2</v>
      </c>
      <c r="C87">
        <f>K40*E40+D40*D39*K39+F40*F41*K41+G40*G42*K42+H40*H43*K43</f>
        <v>3.1960835058661144E-3</v>
      </c>
      <c r="D87">
        <f>L40*E40+D40*D39*L39+F40*F41*L41+G40*G42*L42+H40*H43*L43</f>
        <v>3.1960835058661139E-3</v>
      </c>
      <c r="F87" s="20">
        <f>1-C87/D81</f>
        <v>-6.5987851662404173E-2</v>
      </c>
      <c r="G87" s="20" t="str">
        <f>IF(ABS(R87)=0,"  ",F87-R87*(U16/I16)*((O7/C7)/(O16/C16)))</f>
        <v xml:space="preserve">  </v>
      </c>
      <c r="H87" s="20">
        <f>IF(ABS(AH87)=0,"  ",F87-AH87*(AK16/I16)*((AE7/C7)/(AE16/C16)))</f>
        <v>-6.5791683171843057E-2</v>
      </c>
      <c r="J87" s="6">
        <f>(((C7+(D7/I6)*C6+(F7/I8)*C8+(G7/I9)*C9+(H7/I10)*C10)/I7)-((C16+(D16/I15)*C15+(F16/I17)*C17+(G16/I18)*C18+(H16/I19)*C19)/I16))/((C7+(D7/I6)*C6+(F7/I8)*C8+(G7/I9)*C9+(H7/I10)*C10)/I7)</f>
        <v>-6.5987851662404132E-2</v>
      </c>
      <c r="O87">
        <f>W40*Q40+P40*P39*W39+R40*R41*W41+S40*S42*W42+T40*T43*W43</f>
        <v>4.8484848484848485E-3</v>
      </c>
      <c r="P87">
        <f>X40*Q40+P40*P39*X39+R40*R41*X41+S40*S42*X42+T40*T43*X43</f>
        <v>4.8484848484848485E-3</v>
      </c>
      <c r="R87" s="1">
        <f>1-O87/P81</f>
        <v>0</v>
      </c>
      <c r="T87" s="6">
        <f>(((O7+(P7/U6)*O6+(R7/U8)*O8+(S7/U9)*O9+(T7/U10)*O10)/U7)-((O16+(P16/U15)*O15+(R16/U17)*O17+(S16/U18)*O18+(T16/U19)*O19)/U16))/((O7+(P7/U6)*O6+(R7/U8)*O8+(S7/U9)*O9+(T7/U10)*O10)/U7)</f>
        <v>0</v>
      </c>
      <c r="AE87">
        <f>AM40*AG40+AF40*AF39*AM39+AH40*AH41*AM41+AI40*AI42*AM42+AJ40*AJ43*AM43</f>
        <v>7.503030303030303E-3</v>
      </c>
      <c r="AF87">
        <f>AN40*AG40+AF40*AF39*AN39+AH40*AH41*AN41+AI40*AI42*AN42+AJ40*AJ43*AN43</f>
        <v>7.503030303030303E-3</v>
      </c>
      <c r="AH87">
        <f>1-AE87/AF81</f>
        <v>-4.0404040404062869E-4</v>
      </c>
      <c r="AJ87" s="6">
        <f>(((AE7+(AF7/AK6)*AE6+(AH7/AK8)*AE8+(AI7/AK9)*AE9+(AJ7/AK10)*AE10)/AK7)-((AE16+(AF16/AK15)*AE15+(AH16/AK17)*AE17+(AI16/AK18)*AE18+(AJ16/AK19)*AE19)/AK16))/((AE7+(AF7/AK6)*AE6+(AH7/AK8)*AE8+(AI7/AK9)*AE9+(AJ7/AK10)*AE10)/AK7)</f>
        <v>-4.0404040404043131E-4</v>
      </c>
    </row>
    <row r="88" spans="2:38" ht="14.1" customHeight="1" x14ac:dyDescent="0.25">
      <c r="B88" t="s">
        <v>3</v>
      </c>
      <c r="C88">
        <f>K41*F41+D41*D39*K39+E41*E40*K40+G41*G42*K42+H41*H43*K43</f>
        <v>6.6807675001611944E-3</v>
      </c>
      <c r="D88">
        <f>L41*F41+D41*D39*L39+E41*E40*L40+G41*G42*L42+H41*H43*L43</f>
        <v>6.6807675001611944E-3</v>
      </c>
      <c r="F88" s="20">
        <f>1-C88/D82</f>
        <v>-8.2116428950489428E-3</v>
      </c>
      <c r="G88" s="20" t="str">
        <f>IF(ABS(R88)=0,"  ",F88-R88*(U17/I17)*((O8/C8)/(O17/C17)))</f>
        <v xml:space="preserve">  </v>
      </c>
      <c r="H88" s="20">
        <f>IF(ABS(AH88)=0,"  ",F88-AH88*(AK17/I17)*((AE8/C8)/(AE17/C17)))</f>
        <v>-8.1641244769448309E-3</v>
      </c>
      <c r="J88" s="6">
        <f>(((C8+(D8/I6)*C6+(E8/I7)*C7+(G8/I9)*C9+(H8/I10)*C10)/I8)-((C17+(D17/I15)*C15+(E17/I16)*C16+(G17/I18)*C18+(H17/I19)*C19)/I17))/((C8+(D8/I6)*C6+(E8/I7)*C7+(G8/I9)*C9+(H8/I10)*C10)/I8)</f>
        <v>-8.2116428950486601E-3</v>
      </c>
      <c r="O88">
        <f>W41*R41+P41*P39*W39+Q41*Q40*W40+S41*S42*W42+T41*T43*W43</f>
        <v>1.090909090909091E-2</v>
      </c>
      <c r="P88">
        <f>X41*R41+P41*P39*X39+Q41*Q40*X40+S41*S42*X42+T41*T43*X43</f>
        <v>1.090909090909091E-2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E88">
        <f>AM41*AH41+AF41*AF39*AM39+AG41*AG40*AM40+AI41*AI42*AM42+AJ41*AJ43*AM43</f>
        <v>1.7503030303030305E-2</v>
      </c>
      <c r="AF88">
        <f>AN41*AH41+AF41*AF39*AN39+AG41*AG40*AN40+AI41*AI42*AN42+AJ41*AJ43*AN43</f>
        <v>1.7503030303030305E-2</v>
      </c>
      <c r="AH88">
        <f>1-AE88/AF82</f>
        <v>-1.7316017316049148E-4</v>
      </c>
      <c r="AJ88" s="6">
        <f>(((AE8+(AF8/AK6)*AE6+(AG8/AK7)*AE7+(AI8/AK9)*AE9+(AJ8/AK10)*AE10)/AK8)-((AE17+(AF17/AK15)*AE15+(AG17/AK16)*AE16+(AI17/AK18)*AE18+(AJ17/AK19)*AE19)/AK17))/((AE8+(AF8/AK6)*AE6+(AG8/AK7)*AE7+(AI8/AK9)*AE9+(AJ8/AK10)*AE10)/AK8)</f>
        <v>-1.7316017316018484E-4</v>
      </c>
    </row>
    <row r="89" spans="2:38" ht="14.1" customHeight="1" x14ac:dyDescent="0.25">
      <c r="B89" t="s">
        <v>21</v>
      </c>
      <c r="C89">
        <f>K42*G42+D42*D39*K39+E42*E40*K40+F42*F41*K41+H42*H43*K43</f>
        <v>3.7768994290733418E-3</v>
      </c>
      <c r="D89">
        <f>L42*G42+D42*D39*L39+E42*E40*L40+F42*F41*L41+H42*H43*L43</f>
        <v>3.7768994290733418E-3</v>
      </c>
      <c r="F89" s="20">
        <f>1-C89/D83</f>
        <v>1.8422991893882745E-3</v>
      </c>
      <c r="G89" s="20" t="str">
        <f t="shared" ref="G89:G90" si="15">IF(ABS(R89)=0,"  ",F89-R89*(U18/I18)*((O9/C9)/(O18/C18)))</f>
        <v xml:space="preserve">  </v>
      </c>
      <c r="H89" s="20" t="str">
        <f>IF(ABS(AH89)=0,"  ",F89-AH89*(AK18/I18)*((AE9/C9)/(AE18/C18)))</f>
        <v xml:space="preserve">  </v>
      </c>
      <c r="J89" s="6">
        <f>(((C9+(D9/I6)*C6+(E9/I7)*C7+(F9/I8)*C8+(H9/I10)*C10)/I9)-((C18+(D18/I15)*C15+(E18/I16)*C16+(F18/I17)*C17+(H18/I19)*C19)/I18))/((C9+(D9/I6)*C6+(E9/I7)*C7+(F9/I8)*C8+(H9/I10)*C10)/I9)</f>
        <v>1.8422991893884493E-3</v>
      </c>
      <c r="O89">
        <f>W42*S42+P42*P39*W39+Q42*Q40*W40+R42*R41*W41+T42*T43*W43</f>
        <v>6.6666666666666662E-3</v>
      </c>
      <c r="P89">
        <f>X42*S42+P42*P39*X39+Q42*Q40*X40+R42*R41*X41+T42*T43*X43</f>
        <v>6.6666666666666662E-3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E89">
        <f>AM42*AI42+AF42*AF39*AM39+AG42*AG40*AM40+AH42*AH41*AM41+AJ42*AJ43*AM43</f>
        <v>8.6666666666666663E-3</v>
      </c>
      <c r="AF89">
        <f>AN42*AI42+AF42*AF39*AN39+AG42*AG40*AN40+AH42*AH41*AN41+AJ42*AJ43*AN43</f>
        <v>8.6666666666666663E-3</v>
      </c>
      <c r="AH89">
        <f>1-AE89/AF83</f>
        <v>0</v>
      </c>
      <c r="AJ89" s="6">
        <f>(((AE9+(AF9/AK6)*AE6+(AG9/AK7)*AE7+(AH9/AK8)*AE8+(AJ9/AK10)*AE10)/AK9)-((AE18+(AF18/AK15)*AE15+(AG18/AK16)*AE16+(AH18/AK17)*AE17+(AJ18/AK19)*AE19)/AK18))/((AE9+(AF9/AK6)*AE6+(AG9/AK7)*AE7+(AH9/AK8)*AE8+(AJ9/AK10)*AE10)/AK9)</f>
        <v>0</v>
      </c>
    </row>
    <row r="90" spans="2:38" ht="14.1" customHeight="1" x14ac:dyDescent="0.25">
      <c r="B90" t="s">
        <v>22</v>
      </c>
      <c r="C90">
        <f>K43*H43+D43*D39*K39+E43*E40*K40+F43*F41*K41+G43*G42*K42</f>
        <v>4.616210413311863E-3</v>
      </c>
      <c r="D90">
        <f>L43*H43+D43*D39*L39+E43*E40*L40+F43*F41*L41+G43*G42*L42</f>
        <v>4.616210413311863E-3</v>
      </c>
      <c r="F90" s="24">
        <f>1-C90/D84</f>
        <v>1.8422991893882745E-3</v>
      </c>
      <c r="G90" s="20" t="str">
        <f t="shared" si="15"/>
        <v xml:space="preserve">  </v>
      </c>
      <c r="H90" s="20" t="str">
        <f>IF(ABS(AH90)=0,"  ",F90-AH90*(AK19/I19)*((AE10/C10)/(AE19/C19)))</f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1.8422991893883647E-3</v>
      </c>
      <c r="O90">
        <f>W43*T43+P43*P39*W39+Q43*Q40*W40+R43*R41*W41+S43*S42*W42</f>
        <v>8.0000000000000002E-3</v>
      </c>
      <c r="P90">
        <f>X43*T43+P43*P39*X39+Q43*Q40*X40+R43*R41*X41+S43*S42*X42</f>
        <v>8.0000000000000002E-3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E90">
        <f>AM43*AJ43+AF43*AF39*AM39+AG43*AG40*AM40+AH43*AH41*AM41+AI43*AI42*AM42</f>
        <v>1.0833333333333334E-2</v>
      </c>
      <c r="AF90">
        <f>AN43*AJ43+AF43*AF39*AN39+AG43*AG40*AN40+AH43*AH41*AN41+AI43*AI42*AN42</f>
        <v>1.0833333333333334E-2</v>
      </c>
      <c r="AH90">
        <f>1-AE90/AF84</f>
        <v>0</v>
      </c>
      <c r="AJ90" s="6">
        <f>(((AE10+(AF10/AK6)*AE6+(AG10/AK7)*AE7+(AH10/AK8)*AE8+(AI10/AK9)*AE9)/AK10)-((AE19+(AF19/AK15)*AE15+(AG19/AK16)*AE16+(AH19/AK17)*AE17+(AI19/AK18)*AE18)/AK19))/((AE10+(AF10/AK6)*AE6+(AG10/AK7)*AE7+(AH10/AK8)*AE8+(AI10/AK9)*AE9)/AK10)</f>
        <v>0</v>
      </c>
    </row>
    <row r="91" spans="2:38" ht="14.1" customHeight="1" x14ac:dyDescent="0.25">
      <c r="B91" t="s">
        <v>23</v>
      </c>
      <c r="D91" s="2"/>
      <c r="F91" s="20"/>
      <c r="G91" s="20"/>
      <c r="H91" s="20"/>
      <c r="R91" s="1"/>
      <c r="T91" s="6"/>
      <c r="AF91" s="2"/>
    </row>
    <row r="92" spans="2:38" ht="14.1" customHeight="1" x14ac:dyDescent="0.25">
      <c r="B92" t="s">
        <v>0</v>
      </c>
      <c r="C92">
        <f>K45*D45+E45*E46*K46+F45*F47*K47+G45*G48*K48+H45*H49*K49</f>
        <v>3.4506556245686676E-3</v>
      </c>
      <c r="D92" s="2"/>
      <c r="F92" s="20">
        <f>1-C92/D86</f>
        <v>0</v>
      </c>
      <c r="G92" s="20" t="str">
        <f>IF(ABS(R92)=0,"  ",F92-R92*(U24/I24)*((O15/C15)/(O24/C24)))</f>
        <v xml:space="preserve">  </v>
      </c>
      <c r="H92" s="20" t="str">
        <f>IF(ABS(AH92)=0,"  ",F92-AH92*(AK24/I24)*((AE15/C15)/(AE24/C24)))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0</v>
      </c>
      <c r="O92">
        <f>W45*P45+Q45*Q46*W46+R45*R47*W47+S45*S48*W48+T45*T49*W49</f>
        <v>6.0606060606060597E-3</v>
      </c>
      <c r="R92" s="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E92">
        <f>AM45*AF45+AG45*AG46*AM46+AH45*AH47*AM47+AI45*AI48*AM48+AJ45*AJ49*AM49</f>
        <v>8.3333333333333332E-3</v>
      </c>
      <c r="AF92" s="2"/>
      <c r="AH92">
        <f>1-AE92/AF86</f>
        <v>0</v>
      </c>
      <c r="AJ92" s="6">
        <f>(((AE15+(AG15/AK16)*AE16+(AH15/AK17)*AE17+(AI15/AK18)*AE18+(AJ15/AK19)*AE19)/AK15)-((AE24+(AG24/AK25)*AE25+(AH24/AK26)*AE26+(AI24/AK27)*AE27+(AJ24/AK28)*AE28)/AK24))/((AE15+(AG15/AK16)*AE16+(AH15/AK17)*AE17+(AI15/AK18)*AE18+(AJ15/AK19)*AE19)/AK15)</f>
        <v>0</v>
      </c>
    </row>
    <row r="93" spans="2:38" ht="14.1" customHeight="1" x14ac:dyDescent="0.25">
      <c r="B93" t="s">
        <v>2</v>
      </c>
      <c r="C93">
        <f>K46*E46+D46*D45*K45+F46*F47*K47+G46*G48*K48+H46*H49*K49</f>
        <v>2.5948930296756383E-3</v>
      </c>
      <c r="D93" s="2"/>
      <c r="F93" s="20">
        <f>1-C93/D87</f>
        <v>0.18810224297551881</v>
      </c>
      <c r="G93" s="20" t="str">
        <f t="shared" ref="G93:G96" si="16">IF(ABS(R93)=0,"  ",F93-R93*(U25/I25)*((O16/C16)/(O25/C25)))</f>
        <v xml:space="preserve">  </v>
      </c>
      <c r="H93" s="20">
        <f>IF(ABS(AH93)=0,"  ",F93-AH93*(AK25/I25)*((AE16/C16)/(AE25/C25)))</f>
        <v>1.4879428438990261E-3</v>
      </c>
      <c r="J93" s="6">
        <f>(((C16+(D16/I15)*C15+(F16/I17)*C17+(G16/I18)*C18+(H16/I19)*C19)/I16)-((C25+(D25/I24)*C24+(F25/I26)*C26+(G25/I27)*C27+(H25/I28)*C28)/I25))/((C16+(D16/I15)*C15+(F16/I17)*C17+(G16/I18)*C18+(H16/I19)*C19)/I16)</f>
        <v>0.18810224297551897</v>
      </c>
      <c r="O93">
        <f>W46*Q46+P46*P45*W45+R46*R47*W47+S46*S48*W48+T46*T49*W49</f>
        <v>4.8484848484848485E-3</v>
      </c>
      <c r="R93" s="1">
        <f>1-O93/P87</f>
        <v>0</v>
      </c>
      <c r="T93" s="6">
        <f>(((O16+(P16/U15)*O15+(R16/U17)*O17+(S16/U18)*O18+(T16/U19)*O19)/U16)-((O25+(P25/U24)*O24+(R25/U26)*O26+(S25/U27)*O27+(T25/U28)*O28)/U25))/((O16+(P16/U15)*O15+(R16/U17)*O17+(S16/U18)*O18+(T16/U19)*O19)/U16)</f>
        <v>0</v>
      </c>
      <c r="AE93">
        <f>AM46*AG46+AF46*AF45*AM45+AH46*AH47*AM47+AI46*AI48*AM48+AJ46*AJ49*AM49</f>
        <v>5.6666666666666671E-3</v>
      </c>
      <c r="AF93" s="2"/>
      <c r="AH93">
        <f>1-AE93/AF87</f>
        <v>0.24474959612277858</v>
      </c>
      <c r="AJ93" s="6">
        <f>(((AE16+(AF16/AK15)*AE15+(AH16/AK17)*AE17+(AI16/AK18)*AE18+(AJ16/AK19)*AE19)/AK16)-((AE25+(AF25/AK24)*AE24+(AH25/AK26)*AE26+(AI25/AK27)*AE27+(AJ25/AK28)*AE28)/AK25))/((AE16+(AF16/AK15)*AE15+(AH16/AK17)*AE17+(AI16/AK18)*AE18+(AJ16/AK19)*AE19)/AK16)</f>
        <v>0.2447495961227788</v>
      </c>
    </row>
    <row r="94" spans="2:38" ht="14.1" customHeight="1" x14ac:dyDescent="0.25">
      <c r="B94" t="s">
        <v>3</v>
      </c>
      <c r="C94">
        <f>K47*F47+D47*D45*K45+E47*E46*K46+G47*G48*K48+H47*H49*K49</f>
        <v>6.0258306221039138E-3</v>
      </c>
      <c r="D94" s="2"/>
      <c r="F94" s="20">
        <f>1-C94/D88</f>
        <v>9.8033179277901561E-2</v>
      </c>
      <c r="G94" s="20" t="str">
        <f t="shared" si="16"/>
        <v xml:space="preserve">  </v>
      </c>
      <c r="H94" s="20">
        <f>IF(ABS(AH94)=0,"  ",F94-AH94*(AK26/I26)*((AE17/C17)/(AE26/C26)))</f>
        <v>7.7853683501196536E-2</v>
      </c>
      <c r="J94" s="6">
        <f>(((C17+(D17/I15)*C15+(E17/I16)*C16+(G17/I19)*C18+(H17/I19)*C19)/I17)-((C26+(D26/I24)*C24+(E26/I25)*C25+(G26/I27)*C27+(H26/I28)*C28)/I26))/((C17+(D17/I15)*C15+(E17/I16)*C16+(G17/I18)*C18+(H17/I18)*C19)/I17)</f>
        <v>9.8033179277901561E-2</v>
      </c>
      <c r="O94">
        <f>W47*R47+P47*P45*W45+Q47*Q46*W46+S47*S48*W48+T47*T49*W49</f>
        <v>1.090909090909091E-2</v>
      </c>
      <c r="R94" s="1">
        <f t="shared" ref="R94" si="17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-1.2335811384723962E-16</v>
      </c>
      <c r="AE94">
        <f>AM47*AH47+AF47*AF45*AM45+AG47*AG46*AM46+AI47*AI48*AM48+AJ47*AJ49*AM49</f>
        <v>1.5666666666666669E-2</v>
      </c>
      <c r="AF94" s="2"/>
      <c r="AH94">
        <f t="shared" ref="AH94" si="18">1-AE94/AF88</f>
        <v>0.10491689750692512</v>
      </c>
      <c r="AJ94" s="6">
        <f>(((AE17+(AF17/AK15)*AE15+(AG17/AK16)*AE16+(AI17/AK19)*AE18+(AJ17/AK19)*AE19)/AK17)-((AE26+(AF26/AK24)*AE24+(AG26/AK25)*AE25+(AI26/AK27)*AE27+(AJ26/AK28)*AE28)/AK26))/((AE17+(AF17/AK15)*AE15+(AG17/AK16)*AE16+(AI17/AK18)*AE18+(AJ17/AK18)*AE19)/AK17)</f>
        <v>0.10491689750692518</v>
      </c>
    </row>
    <row r="95" spans="2:38" ht="14.1" customHeight="1" x14ac:dyDescent="0.25">
      <c r="B95" t="s">
        <v>21</v>
      </c>
      <c r="C95">
        <f>K48*G48+D48*D45*K45+E48*E46*K46+F48*F47*K47+H48*H49*K49</f>
        <v>3.7768994290733426E-3</v>
      </c>
      <c r="F95" s="20">
        <f>1-C95/D89</f>
        <v>0</v>
      </c>
      <c r="G95" s="20" t="str">
        <f t="shared" si="16"/>
        <v xml:space="preserve">  </v>
      </c>
      <c r="H95" s="20" t="str">
        <f>IF(ABS(AH95)=0,"  ",F95-AH95*(AK27/I27)*((AE18/C18)/(AE27/C27)))</f>
        <v xml:space="preserve">  </v>
      </c>
      <c r="J95" s="6">
        <f>(((C18+(D18/I15)*C15+(E18/I16)*C16+(F18/I17)*C17+(H18/I19)*C19)/I18)-((C27+(D27/I24)*C24+(E27/I25)*C25+(F27/I26)*C26+(H27/I28)*C28)/I27))/((C18+(D18/I15)*C15+(E18/I16)*C16+(F18/I17)*C17+(H18/I19)*C19)/I18)</f>
        <v>0</v>
      </c>
      <c r="O95">
        <f>W48*S48+P48*P45*W45+Q48*Q46*W46+R48*R47*W47+T48*T49*W49</f>
        <v>6.6666666666666662E-3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0</v>
      </c>
      <c r="AE95">
        <f>AM48*AI48+AF48*AF45*AM45+AG48*AG46*AM46+AH48*AH47*AM47+AJ48*AJ49*AM49</f>
        <v>8.6666666666666663E-3</v>
      </c>
      <c r="AH95">
        <f>1-AE95/AF89</f>
        <v>0</v>
      </c>
      <c r="AJ95" s="6">
        <f>(((AE18+(AF18/AK15)*AE15+(AG18/AK16)*AE16+(AH18/AK17)*AE17+(AJ18/AK19)*AE19)/AK18)-((AE27+(AF27/AK24)*AE24+(AG27/AK25)*AE25+(AH27/AK26)*AE26+(AJ27/AK28)*AE28)/AK27))/((AE18+(AF18/AK15)*AE15+(AG18/AK16)*AE16+(AH18/AK17)*AE17+(AJ18/AK19)*AE19)/AK18)</f>
        <v>0</v>
      </c>
    </row>
    <row r="96" spans="2:38" ht="14.1" customHeight="1" x14ac:dyDescent="0.25">
      <c r="B96" t="s">
        <v>22</v>
      </c>
      <c r="C96">
        <f>K49*H49+D49*D45*K45+E49*E46*K46+F49*F47*K47+G49*G48*K48</f>
        <v>4.616210413311863E-3</v>
      </c>
      <c r="F96" s="20">
        <f t="shared" ref="F96" si="19">1-C96/D90</f>
        <v>0</v>
      </c>
      <c r="G96" s="20" t="str">
        <f t="shared" si="16"/>
        <v xml:space="preserve">  </v>
      </c>
      <c r="H96" s="20" t="str">
        <f>IF(ABS(AH96)=0,"  ",F96-AH96*(AK28/I28)*((AE19/C19)/(AE28/C28)))</f>
        <v xml:space="preserve">  </v>
      </c>
      <c r="J96" s="6">
        <f>(((C19+(D19/I15)*C15+(E19/I16)*C16+(F19/I17)*C17+(G19/I18)*C18)/I19)-((C28+(D28/I24)*C24+(E28/I25)*C25+(F28/I26)*C26+(G28/I27)*C27)/I28))/((C19+(D19/I15)*C15+(E19/I16)*C16+(F19/I17)*C17+(G19/I18)*C18)/I19)</f>
        <v>0</v>
      </c>
      <c r="O96">
        <f>W49*T49+P49*P45*W45+Q49*Q46*W46+R49*R47*W47+S49*S48*W48</f>
        <v>8.0000000000000002E-3</v>
      </c>
      <c r="R96" s="1">
        <f t="shared" ref="R96" si="20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0</v>
      </c>
      <c r="AE96">
        <f>AM49*AJ49+AF49*AF45*AM45+AG49*AG46*AM46+AH49*AH47*AM47+AI49*AI48*AM48</f>
        <v>1.0833333333333335E-2</v>
      </c>
      <c r="AH96">
        <f t="shared" ref="AH96" si="21">1-AE96/AF90</f>
        <v>0</v>
      </c>
      <c r="AJ96" s="6">
        <f>(((AE19+(AF19/AK15)*AE15+(AG19/AK16)*AE16+(AH19/AK17)*AE17+(AI19/AK18)*AE18)/AK19)-((AE28+(AF28/AK24)*AE24+(AG28/AK25)*AE25+(AH28/AK26)*AE26+(AI28/AK27)*AE27)/AK28))/((AE19+(AF19/AK15)*AE15+(AG19/AK16)*AE16+(AH19/AK17)*AE17+(AI19/AK18)*AE18)/AK19)</f>
        <v>0</v>
      </c>
    </row>
    <row r="98" spans="6:38" ht="14.1" customHeight="1" x14ac:dyDescent="0.25">
      <c r="F98" s="6" t="s">
        <v>53</v>
      </c>
      <c r="J98" s="1" t="s">
        <v>27</v>
      </c>
      <c r="T98" s="1" t="s">
        <v>27</v>
      </c>
      <c r="U98" s="1"/>
      <c r="V98" s="1"/>
      <c r="AJ98" s="1" t="s">
        <v>27</v>
      </c>
      <c r="AK98" s="1"/>
      <c r="AL98" s="1"/>
    </row>
    <row r="99" spans="6:38" ht="14.1" customHeight="1" x14ac:dyDescent="0.25">
      <c r="F99" s="6" t="s">
        <v>54</v>
      </c>
      <c r="J99" s="1" t="s">
        <v>26</v>
      </c>
      <c r="T99" s="1" t="s">
        <v>26</v>
      </c>
      <c r="U99" s="1"/>
      <c r="V99" s="1"/>
      <c r="AJ99" s="1" t="s">
        <v>26</v>
      </c>
      <c r="AK99" s="1"/>
      <c r="AL99" s="1"/>
    </row>
    <row r="100" spans="6:38" ht="14.1" customHeight="1" x14ac:dyDescent="0.25">
      <c r="F100" s="6">
        <v>2.1739130434782594E-2</v>
      </c>
      <c r="J100" s="1">
        <v>1</v>
      </c>
      <c r="K100" s="1">
        <v>2</v>
      </c>
      <c r="L100" s="1">
        <v>3</v>
      </c>
      <c r="T100" s="1">
        <v>1</v>
      </c>
      <c r="U100" s="1">
        <v>2</v>
      </c>
      <c r="V100" s="1">
        <v>3</v>
      </c>
      <c r="AJ100" s="1">
        <v>1</v>
      </c>
      <c r="AK100" s="1">
        <v>2</v>
      </c>
      <c r="AL100" s="1">
        <v>3</v>
      </c>
    </row>
    <row r="101" spans="6:38" ht="14.1" customHeight="1" x14ac:dyDescent="0.25">
      <c r="F101" s="6">
        <v>-6.5656969309463076E-2</v>
      </c>
      <c r="J101" s="1">
        <v>100</v>
      </c>
      <c r="K101" s="1">
        <f>J101-J86*J101</f>
        <v>97.826086956521735</v>
      </c>
      <c r="L101" s="1">
        <f>K101-J92*K101</f>
        <v>97.826086956521735</v>
      </c>
      <c r="T101" s="1">
        <v>100</v>
      </c>
      <c r="U101" s="1">
        <f>T101-T86*T101</f>
        <v>100</v>
      </c>
      <c r="V101" s="1">
        <f>U101-T92*U101</f>
        <v>100</v>
      </c>
      <c r="AJ101" s="1">
        <v>100</v>
      </c>
      <c r="AK101" s="1">
        <f>AJ101-AJ86*AJ101</f>
        <v>100</v>
      </c>
      <c r="AL101" s="1">
        <f>AK101-AJ92*AK101</f>
        <v>100</v>
      </c>
    </row>
    <row r="102" spans="6:38" ht="14.1" customHeight="1" x14ac:dyDescent="0.25">
      <c r="F102" s="6">
        <v>-8.105000387893746E-3</v>
      </c>
      <c r="J102" s="1">
        <v>100</v>
      </c>
      <c r="K102" s="1">
        <f>J102-J87*J102</f>
        <v>106.59878516624042</v>
      </c>
      <c r="L102" s="1">
        <f>K102-J93*K102</f>
        <v>86.547314578005114</v>
      </c>
      <c r="T102" s="1">
        <v>100</v>
      </c>
      <c r="U102" s="1">
        <f>T102-T87*T102</f>
        <v>100</v>
      </c>
      <c r="V102" s="1">
        <f>U102-T93*U102</f>
        <v>100</v>
      </c>
      <c r="AJ102" s="1">
        <v>100</v>
      </c>
      <c r="AK102" s="1">
        <f>AJ102-AJ87*AJ102</f>
        <v>100.04040404040404</v>
      </c>
      <c r="AL102" s="1">
        <f>AK102-AJ93*AK102</f>
        <v>75.555555555555543</v>
      </c>
    </row>
    <row r="103" spans="6:38" ht="14.1" customHeight="1" x14ac:dyDescent="0.25">
      <c r="F103" s="6">
        <v>1.8422991893880525E-3</v>
      </c>
      <c r="J103" s="1">
        <v>100</v>
      </c>
      <c r="K103" s="1">
        <f>J103-J88*J103</f>
        <v>100.82116428950486</v>
      </c>
      <c r="L103" s="1">
        <f>K103-J94*K103</f>
        <v>90.937345015705063</v>
      </c>
      <c r="T103" s="1">
        <v>100</v>
      </c>
      <c r="U103" s="1">
        <f>T103-T88*T103</f>
        <v>100</v>
      </c>
      <c r="V103" s="1">
        <f>U103-T94*U103</f>
        <v>100.00000000000001</v>
      </c>
      <c r="AJ103" s="1">
        <v>100</v>
      </c>
      <c r="AK103" s="1">
        <f>AJ103-AJ88*AJ103</f>
        <v>100.01731601731602</v>
      </c>
      <c r="AL103" s="1">
        <f>AK103-AJ94*AK103</f>
        <v>89.523809523809533</v>
      </c>
    </row>
    <row r="104" spans="6:38" ht="14.1" customHeight="1" x14ac:dyDescent="0.25">
      <c r="F104" s="6">
        <v>1.8422991893880525E-3</v>
      </c>
      <c r="J104" s="1">
        <v>100</v>
      </c>
      <c r="K104" s="1">
        <f>J104-J89*J104</f>
        <v>99.81577008106116</v>
      </c>
      <c r="L104" s="1">
        <f>K104-J95*K104</f>
        <v>99.81577008106116</v>
      </c>
      <c r="T104" s="1">
        <v>100</v>
      </c>
      <c r="U104" s="1">
        <f>T104-T89*T104</f>
        <v>100</v>
      </c>
      <c r="V104" s="1">
        <f>U104-T95*U104</f>
        <v>100</v>
      </c>
      <c r="AJ104" s="1">
        <v>100</v>
      </c>
      <c r="AK104" s="1">
        <f>AJ104-AJ89*AJ104</f>
        <v>100</v>
      </c>
      <c r="AL104" s="1">
        <f>AK104-AJ95*AK104</f>
        <v>100</v>
      </c>
    </row>
    <row r="105" spans="6:38" ht="14.1" customHeight="1" x14ac:dyDescent="0.25">
      <c r="F105" s="6"/>
      <c r="J105" s="1">
        <v>100</v>
      </c>
      <c r="K105" s="1">
        <f>J105-J90*J105</f>
        <v>99.81577008106116</v>
      </c>
      <c r="L105" s="1">
        <f>K105-J96*K105</f>
        <v>99.81577008106116</v>
      </c>
      <c r="T105" s="1">
        <v>100</v>
      </c>
      <c r="U105" s="1">
        <f>T105-T90*T105</f>
        <v>100</v>
      </c>
      <c r="V105" s="1">
        <f>U105-T96*U105</f>
        <v>100</v>
      </c>
      <c r="AJ105" s="1">
        <v>100</v>
      </c>
      <c r="AK105" s="1">
        <f>AJ105-AJ90*AJ105</f>
        <v>100</v>
      </c>
      <c r="AL105" s="1">
        <f>AK105-AJ96*AK105</f>
        <v>100</v>
      </c>
    </row>
    <row r="106" spans="6:38" ht="14.1" customHeight="1" x14ac:dyDescent="0.25">
      <c r="F106" s="6">
        <v>0</v>
      </c>
    </row>
    <row r="107" spans="6:38" ht="14.1" customHeight="1" x14ac:dyDescent="0.25">
      <c r="F107" s="6">
        <v>0.18785015187310161</v>
      </c>
    </row>
    <row r="108" spans="6:38" ht="14.1" customHeight="1" x14ac:dyDescent="0.25">
      <c r="F108" s="6">
        <v>9.7937764610684042E-2</v>
      </c>
    </row>
    <row r="109" spans="6:38" ht="14.1" customHeight="1" x14ac:dyDescent="0.25">
      <c r="F109" s="6">
        <v>0</v>
      </c>
    </row>
    <row r="110" spans="6:38" ht="14.1" customHeight="1" x14ac:dyDescent="0.25">
      <c r="F110" s="6">
        <v>0</v>
      </c>
    </row>
  </sheetData>
  <sheetProtection algorithmName="SHA-512" hashValue="WCCB2oVq4WxLQGQ46WQOmJoFbcWZj1YVVVAxVOHRg2vQK6UVPzvSdua3j0IB7i83F8/7bh+WS8hdsacevw39EA==" saltValue="ccNvW7yTYBsVz9aReYfKHw==" spinCount="100000" sheet="1" objects="1" scenarios="1"/>
  <protectedRanges>
    <protectedRange sqref="O6:W28" name="Bereik1"/>
    <protectedRange sqref="R2:T3" name="Bereik2"/>
    <protectedRange sqref="X4" name="Bereik3"/>
    <protectedRange sqref="AE6:AM28" name="Bereik4"/>
    <protectedRange sqref="AH2:AJ3" name="Bereik5"/>
    <protectedRange sqref="AN4" name="Bereik6"/>
  </protectedRange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81337-7F58-489C-99D4-CF4F826EA7F1}">
  <dimension ref="B1:AN110"/>
  <sheetViews>
    <sheetView zoomScaleNormal="100" workbookViewId="0">
      <pane xSplit="2" ySplit="4" topLeftCell="L39" activePane="bottomRight" state="frozen"/>
      <selection pane="topRight" activeCell="C1" sqref="C1"/>
      <selection pane="bottomLeft" activeCell="A6" sqref="A6"/>
      <selection pane="bottomRight" activeCell="N75" sqref="N75"/>
    </sheetView>
  </sheetViews>
  <sheetFormatPr defaultColWidth="9" defaultRowHeight="14.1" customHeight="1" x14ac:dyDescent="0.25"/>
  <cols>
    <col min="1" max="1" width="4.42578125" customWidth="1"/>
    <col min="6" max="6" width="9.28515625" bestFit="1" customWidth="1"/>
    <col min="8" max="8" width="11.28515625" customWidth="1"/>
    <col min="13" max="13" width="4.5703125" customWidth="1"/>
    <col min="16" max="16" width="10.7109375" customWidth="1"/>
    <col min="23" max="23" width="9.85546875" customWidth="1"/>
    <col min="24" max="24" width="10.42578125" customWidth="1"/>
    <col min="25" max="25" width="4.42578125" customWidth="1"/>
    <col min="29" max="29" width="4.7109375" customWidth="1"/>
  </cols>
  <sheetData>
    <row r="1" spans="2:40" ht="14.1" customHeight="1" x14ac:dyDescent="0.25">
      <c r="B1" s="1" t="s">
        <v>73</v>
      </c>
      <c r="N1" s="1" t="s">
        <v>76</v>
      </c>
      <c r="P1" t="s">
        <v>42</v>
      </c>
      <c r="R1" t="s">
        <v>65</v>
      </c>
      <c r="T1" t="s">
        <v>64</v>
      </c>
      <c r="AD1" s="1" t="s">
        <v>77</v>
      </c>
      <c r="AF1" t="s">
        <v>42</v>
      </c>
      <c r="AH1" t="s">
        <v>68</v>
      </c>
      <c r="AJ1" t="s">
        <v>64</v>
      </c>
    </row>
    <row r="2" spans="2:40" ht="14.1" customHeight="1" x14ac:dyDescent="0.25">
      <c r="B2" s="1" t="s">
        <v>5</v>
      </c>
      <c r="N2" s="1" t="s">
        <v>5</v>
      </c>
      <c r="P2" t="s">
        <v>6</v>
      </c>
      <c r="R2" s="3">
        <v>0</v>
      </c>
      <c r="S2">
        <f>1+R2/100</f>
        <v>1</v>
      </c>
      <c r="T2" s="3">
        <v>0</v>
      </c>
      <c r="U2">
        <f>1+T2/100</f>
        <v>1</v>
      </c>
      <c r="AD2" s="1" t="s">
        <v>5</v>
      </c>
      <c r="AF2" t="s">
        <v>6</v>
      </c>
      <c r="AH2" s="3">
        <v>0</v>
      </c>
      <c r="AI2">
        <f>1+AH2/100</f>
        <v>1</v>
      </c>
      <c r="AJ2" s="3">
        <v>0</v>
      </c>
      <c r="AK2">
        <f>1+AJ2/100</f>
        <v>1</v>
      </c>
    </row>
    <row r="3" spans="2:40" ht="14.1" customHeight="1" x14ac:dyDescent="0.25">
      <c r="C3" t="s">
        <v>11</v>
      </c>
      <c r="K3" t="s">
        <v>9</v>
      </c>
      <c r="L3" t="s">
        <v>13</v>
      </c>
      <c r="O3" t="s">
        <v>11</v>
      </c>
      <c r="P3" t="s">
        <v>23</v>
      </c>
      <c r="R3" s="3">
        <v>0</v>
      </c>
      <c r="S3">
        <f>1+R3/100</f>
        <v>1</v>
      </c>
      <c r="T3" s="3">
        <v>0</v>
      </c>
      <c r="U3">
        <f>1+T3/100</f>
        <v>1</v>
      </c>
      <c r="W3" t="s">
        <v>9</v>
      </c>
      <c r="X3" t="s">
        <v>13</v>
      </c>
      <c r="AE3" t="s">
        <v>11</v>
      </c>
      <c r="AF3" t="s">
        <v>23</v>
      </c>
      <c r="AH3" s="3">
        <v>0</v>
      </c>
      <c r="AI3">
        <f>1+AH3/100</f>
        <v>1</v>
      </c>
      <c r="AJ3" s="3">
        <v>0</v>
      </c>
      <c r="AK3">
        <f>1+AJ3/100</f>
        <v>1</v>
      </c>
      <c r="AM3" t="s">
        <v>9</v>
      </c>
      <c r="AN3" t="s">
        <v>13</v>
      </c>
    </row>
    <row r="4" spans="2:40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t="s">
        <v>0</v>
      </c>
      <c r="N4" t="s">
        <v>28</v>
      </c>
      <c r="O4" t="s">
        <v>10</v>
      </c>
      <c r="P4" t="s">
        <v>0</v>
      </c>
      <c r="Q4" t="s">
        <v>2</v>
      </c>
      <c r="R4" t="s">
        <v>3</v>
      </c>
      <c r="S4" t="s">
        <v>21</v>
      </c>
      <c r="T4" t="s">
        <v>22</v>
      </c>
      <c r="U4" t="s">
        <v>1</v>
      </c>
      <c r="W4" t="s">
        <v>12</v>
      </c>
      <c r="X4" s="3" t="s">
        <v>0</v>
      </c>
      <c r="Y4" s="9"/>
      <c r="AD4" t="s">
        <v>28</v>
      </c>
      <c r="AE4" t="s">
        <v>10</v>
      </c>
      <c r="AF4" t="s">
        <v>0</v>
      </c>
      <c r="AG4" t="s">
        <v>2</v>
      </c>
      <c r="AH4" t="s">
        <v>3</v>
      </c>
      <c r="AI4" t="s">
        <v>21</v>
      </c>
      <c r="AJ4" t="s">
        <v>22</v>
      </c>
      <c r="AK4" t="s">
        <v>1</v>
      </c>
      <c r="AM4" t="s">
        <v>12</v>
      </c>
      <c r="AN4" s="3" t="s">
        <v>0</v>
      </c>
    </row>
    <row r="5" spans="2:40" ht="14.1" customHeight="1" x14ac:dyDescent="0.25">
      <c r="X5" s="1"/>
      <c r="Z5" s="6"/>
      <c r="AA5" s="6"/>
      <c r="AB5" s="6"/>
    </row>
    <row r="6" spans="2:40" ht="14.1" customHeight="1" x14ac:dyDescent="0.25">
      <c r="B6" t="s">
        <v>0</v>
      </c>
      <c r="C6">
        <f>O6+AE6</f>
        <v>50</v>
      </c>
      <c r="E6">
        <f>Q6+AG6</f>
        <v>0</v>
      </c>
      <c r="F6">
        <f>R6+AH6</f>
        <v>0</v>
      </c>
      <c r="G6">
        <f>S6+AI6</f>
        <v>0</v>
      </c>
      <c r="H6">
        <f>T6+AJ6</f>
        <v>0</v>
      </c>
      <c r="I6">
        <f>U6+AK6</f>
        <v>50</v>
      </c>
      <c r="K6">
        <f>(U6*W6+AK6*AM6)/(U6+AK6)</f>
        <v>4.5</v>
      </c>
      <c r="L6">
        <f>K6/IF($L$4="A",$K$6,IF($L$4="B",$K$7,IF($L$4="C",$K$8,IF($L$4="D",$K$9,IF($L$4="E",$K$10,0)))))</f>
        <v>1</v>
      </c>
      <c r="N6" t="s">
        <v>0</v>
      </c>
      <c r="O6" s="3">
        <v>25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W6" s="3">
        <v>5</v>
      </c>
      <c r="X6">
        <f>W6/IF($X$4="A",$W$6,IF($X$4="B",$W$7,IF($X$4="C",$W$8,IF($X$4="D",$W$9,IF($X$4="E",$W$10,0)))))</f>
        <v>1</v>
      </c>
      <c r="Z6" s="6"/>
      <c r="AA6" s="25"/>
      <c r="AB6" s="6"/>
      <c r="AD6" t="s">
        <v>0</v>
      </c>
      <c r="AE6" s="3">
        <v>25</v>
      </c>
      <c r="AG6" s="3">
        <v>0</v>
      </c>
      <c r="AH6" s="3">
        <v>0</v>
      </c>
      <c r="AI6" s="3">
        <v>0</v>
      </c>
      <c r="AJ6" s="3">
        <v>0</v>
      </c>
      <c r="AK6" s="3">
        <v>25</v>
      </c>
      <c r="AM6" s="3">
        <v>4</v>
      </c>
      <c r="AN6">
        <f>AM6/IF($AN$4="A",$AM$6,IF($AN$4="B",$AM$7,IF($AN$4="C",$AM$8,IF($AN$4="D",$AM$9,IF($AN$4="E",$AM$10,0)))))</f>
        <v>1</v>
      </c>
    </row>
    <row r="7" spans="2:40" ht="14.1" customHeight="1" x14ac:dyDescent="0.25">
      <c r="B7" t="s">
        <v>2</v>
      </c>
      <c r="C7">
        <f>O7+AE7</f>
        <v>100</v>
      </c>
      <c r="D7">
        <f>P7+AF7</f>
        <v>30</v>
      </c>
      <c r="F7">
        <f>R7+AH7</f>
        <v>0</v>
      </c>
      <c r="G7">
        <f>S7+AI7</f>
        <v>0</v>
      </c>
      <c r="H7">
        <f>T7+AJ7</f>
        <v>0</v>
      </c>
      <c r="I7">
        <f>U7+AK7</f>
        <v>90</v>
      </c>
      <c r="K7">
        <f>(U7*W7+AK7*AM7)/(U7+AK7)</f>
        <v>9.1111111111111107</v>
      </c>
      <c r="L7">
        <f>K7/IF($L$4="A",$K$6,IF($L$4="B",$K$7,IF($L$4="C",$K$8,IF($L$4="D",$K$9,IF($L$4="E",$K$10,0)))))</f>
        <v>2.0246913580246915</v>
      </c>
      <c r="N7" t="s">
        <v>2</v>
      </c>
      <c r="O7" s="3">
        <v>50</v>
      </c>
      <c r="P7" s="3">
        <v>15</v>
      </c>
      <c r="R7" s="3">
        <v>0</v>
      </c>
      <c r="S7" s="3">
        <v>0</v>
      </c>
      <c r="T7" s="3">
        <v>0</v>
      </c>
      <c r="U7" s="3">
        <v>50</v>
      </c>
      <c r="W7" s="3">
        <v>10</v>
      </c>
      <c r="X7">
        <f>W7/IF($X$4="A",$W$6,IF($X$4="B",$W$7,IF($X$4="C",$W$8,IF($X$4="D",$W$9,IF($X$4="E",$W$10,0)))))</f>
        <v>2</v>
      </c>
      <c r="Z7" s="6"/>
      <c r="AA7" s="6"/>
      <c r="AB7" s="6"/>
      <c r="AD7" t="s">
        <v>2</v>
      </c>
      <c r="AE7" s="3">
        <v>50</v>
      </c>
      <c r="AF7" s="3">
        <v>15</v>
      </c>
      <c r="AH7" s="3">
        <v>0</v>
      </c>
      <c r="AI7" s="3">
        <v>0</v>
      </c>
      <c r="AJ7" s="3">
        <v>0</v>
      </c>
      <c r="AK7" s="3">
        <v>40</v>
      </c>
      <c r="AM7" s="3">
        <v>8</v>
      </c>
      <c r="AN7">
        <f>AM7/IF($AN$4="A",$AM$6,IF($AN$4="B",$AM$7,IF($AN$4="C",$AM$8,IF($AN$4="D",$AM$9,IF($AN$4="E",$AM$10,0)))))</f>
        <v>2</v>
      </c>
    </row>
    <row r="8" spans="2:40" ht="14.1" customHeight="1" x14ac:dyDescent="0.25">
      <c r="B8" t="s">
        <v>3</v>
      </c>
      <c r="C8">
        <f>O8+AE8</f>
        <v>100</v>
      </c>
      <c r="D8">
        <f>P8+AF8</f>
        <v>0</v>
      </c>
      <c r="E8">
        <f>Q8+AG8</f>
        <v>0</v>
      </c>
      <c r="G8">
        <f>S8+AI8</f>
        <v>0</v>
      </c>
      <c r="H8">
        <f>T8+AJ8</f>
        <v>0</v>
      </c>
      <c r="I8">
        <f>U8+AK8</f>
        <v>100</v>
      </c>
      <c r="K8">
        <f>(U8*W8+AK8*AM8)/(U8+AK8)</f>
        <v>9</v>
      </c>
      <c r="L8">
        <f>K8/IF($L$4="A",$K$6,IF($L$4="B",$K$7,IF($L$4="C",$K$8,IF($L$4="D",$K$9,IF($L$4="E",$K$10,0)))))</f>
        <v>2</v>
      </c>
      <c r="N8" t="s">
        <v>3</v>
      </c>
      <c r="O8" s="3">
        <v>50</v>
      </c>
      <c r="P8" s="3">
        <v>0</v>
      </c>
      <c r="Q8" s="8">
        <v>0</v>
      </c>
      <c r="S8" s="3">
        <v>0</v>
      </c>
      <c r="T8" s="3">
        <v>0</v>
      </c>
      <c r="U8" s="3">
        <v>50</v>
      </c>
      <c r="W8" s="3">
        <v>10</v>
      </c>
      <c r="X8">
        <f>W8/IF($X$4="A",$W$6,IF($X$4="B",$W$7,IF($X$4="C",$W$8,IF($X$4="D",$W$9,IF($X$4="E",$W$10,0)))))</f>
        <v>2</v>
      </c>
      <c r="Z8" s="6"/>
      <c r="AA8" s="6"/>
      <c r="AB8" s="6"/>
      <c r="AD8" t="s">
        <v>3</v>
      </c>
      <c r="AE8" s="3">
        <v>50</v>
      </c>
      <c r="AF8" s="3">
        <v>0</v>
      </c>
      <c r="AG8" s="8">
        <v>0</v>
      </c>
      <c r="AI8" s="3">
        <v>0</v>
      </c>
      <c r="AJ8" s="3">
        <v>0</v>
      </c>
      <c r="AK8" s="3">
        <v>50</v>
      </c>
      <c r="AM8" s="3">
        <v>8</v>
      </c>
      <c r="AN8">
        <f>AM8/IF($AN$4="A",$AM$6,IF($AN$4="B",$AM$7,IF($AN$4="C",$AM$8,IF($AN$4="D",$AM$9,IF($AN$4="E",$AM$10,0)))))</f>
        <v>2</v>
      </c>
    </row>
    <row r="9" spans="2:40" ht="14.1" customHeight="1" x14ac:dyDescent="0.25">
      <c r="B9" t="s">
        <v>21</v>
      </c>
      <c r="C9">
        <f>O9+AE9</f>
        <v>50</v>
      </c>
      <c r="D9">
        <f>P9+AF9</f>
        <v>0</v>
      </c>
      <c r="E9">
        <f>Q9+AG9</f>
        <v>0</v>
      </c>
      <c r="F9">
        <f>R9+AH9</f>
        <v>0</v>
      </c>
      <c r="H9">
        <f>T9+AJ9</f>
        <v>0</v>
      </c>
      <c r="I9">
        <f>U9+AK9</f>
        <v>50</v>
      </c>
      <c r="K9">
        <f>(U9*W9+AK9*AM9)/(U9+AK9)</f>
        <v>4.5</v>
      </c>
      <c r="L9">
        <f>K9/IF($L$4="A",$K$6,IF($L$4="B",$K$7,IF($L$4="C",$K$8,IF($L$4="D",$K$9,IF($L$4="E",$K$10,0)))))</f>
        <v>1</v>
      </c>
      <c r="N9" t="s">
        <v>21</v>
      </c>
      <c r="O9" s="3">
        <v>25</v>
      </c>
      <c r="P9" s="3">
        <v>0</v>
      </c>
      <c r="Q9" s="8">
        <v>0</v>
      </c>
      <c r="R9" s="8">
        <v>0</v>
      </c>
      <c r="T9" s="3">
        <v>0</v>
      </c>
      <c r="U9" s="3">
        <v>25</v>
      </c>
      <c r="W9" s="3">
        <v>5</v>
      </c>
      <c r="X9">
        <f>W9/IF($X$4="A",$W$6,IF($X$4="B",$W$7,IF($X$4="C",$W$8,IF($X$4="D",$W$9,IF($X$4="E",$W$10,0)))))</f>
        <v>1</v>
      </c>
      <c r="Z9" s="6"/>
      <c r="AA9" s="6"/>
      <c r="AB9" s="6"/>
      <c r="AD9" t="s">
        <v>21</v>
      </c>
      <c r="AE9" s="3">
        <v>25</v>
      </c>
      <c r="AF9" s="3">
        <v>0</v>
      </c>
      <c r="AG9" s="8">
        <v>0</v>
      </c>
      <c r="AH9" s="8">
        <v>0</v>
      </c>
      <c r="AJ9" s="3">
        <v>0</v>
      </c>
      <c r="AK9" s="3">
        <v>25</v>
      </c>
      <c r="AM9" s="3">
        <v>4</v>
      </c>
      <c r="AN9">
        <f>AM9/IF($AN$4="A",$AM$6,IF($AN$4="B",$AM$7,IF($AN$4="C",$AM$8,IF($AN$4="D",$AM$9,IF($AN$4="E",$AM$10,0)))))</f>
        <v>1</v>
      </c>
    </row>
    <row r="10" spans="2:40" ht="14.1" customHeight="1" x14ac:dyDescent="0.25">
      <c r="B10" t="s">
        <v>22</v>
      </c>
      <c r="C10">
        <f>O10+AE10</f>
        <v>100</v>
      </c>
      <c r="D10">
        <f>P10+AF10</f>
        <v>30</v>
      </c>
      <c r="E10">
        <f>Q10+AG10</f>
        <v>0</v>
      </c>
      <c r="F10">
        <f>R10+AH10</f>
        <v>0</v>
      </c>
      <c r="G10">
        <f>S10+AI10</f>
        <v>0</v>
      </c>
      <c r="I10">
        <f>+U10+AK10</f>
        <v>80</v>
      </c>
      <c r="K10">
        <f>(U10*W10+AK10*AM10)/(U10+AK10)</f>
        <v>9</v>
      </c>
      <c r="L10">
        <f>K10/IF($L$4="A",$K$6,IF($L$4="B",$K$7,IF($L$4="C",$K$8,IF($L$4="D",$K$9,IF($L$4="E",$K$10,0)))))</f>
        <v>2</v>
      </c>
      <c r="N10" t="s">
        <v>22</v>
      </c>
      <c r="O10" s="3">
        <v>50</v>
      </c>
      <c r="P10" s="3">
        <v>15</v>
      </c>
      <c r="Q10" s="8">
        <v>0</v>
      </c>
      <c r="R10" s="8">
        <v>0</v>
      </c>
      <c r="S10" s="3">
        <v>0</v>
      </c>
      <c r="U10" s="3">
        <v>40</v>
      </c>
      <c r="W10" s="3">
        <v>10</v>
      </c>
      <c r="X10">
        <f>W10/IF($X$4="A",$W$6,IF($X$4="B",$W$7,IF($X$4="C",$W$8,IF($X$4="D",$W$9,IF($X$4="E",$W$10,0)))))</f>
        <v>2</v>
      </c>
      <c r="Z10" s="6"/>
      <c r="AA10" s="6"/>
      <c r="AB10" s="6"/>
      <c r="AD10" t="s">
        <v>22</v>
      </c>
      <c r="AE10" s="3">
        <v>50</v>
      </c>
      <c r="AF10" s="3">
        <v>15</v>
      </c>
      <c r="AG10" s="8">
        <v>0</v>
      </c>
      <c r="AH10" s="8">
        <v>0</v>
      </c>
      <c r="AI10" s="3">
        <v>0</v>
      </c>
      <c r="AK10" s="3">
        <v>40</v>
      </c>
      <c r="AM10" s="3">
        <v>8</v>
      </c>
      <c r="AN10">
        <f>AM10/IF($AN$4="A",$AM$6,IF($AN$4="B",$AM$7,IF($AN$4="C",$AM$8,IF($AN$4="D",$AM$9,IF($AN$4="E",$AM$10,0)))))</f>
        <v>2</v>
      </c>
    </row>
    <row r="11" spans="2:40" ht="14.1" customHeight="1" x14ac:dyDescent="0.25">
      <c r="B11" t="s">
        <v>4</v>
      </c>
      <c r="C11">
        <f>SUM(C6:C10)</f>
        <v>400</v>
      </c>
      <c r="N11" t="s">
        <v>4</v>
      </c>
      <c r="O11">
        <f>SUM(O6:O10)</f>
        <v>200</v>
      </c>
      <c r="Z11" s="6"/>
      <c r="AA11" s="6"/>
      <c r="AB11" s="6"/>
      <c r="AD11" t="s">
        <v>4</v>
      </c>
      <c r="AE11">
        <f>SUM(AE6:AE10)</f>
        <v>200</v>
      </c>
    </row>
    <row r="12" spans="2:40" ht="14.1" customHeight="1" x14ac:dyDescent="0.25">
      <c r="Z12" s="6"/>
      <c r="AA12" s="6"/>
      <c r="AB12" s="6"/>
    </row>
    <row r="13" spans="2:40" ht="14.1" customHeight="1" x14ac:dyDescent="0.25">
      <c r="B13" s="1" t="s">
        <v>6</v>
      </c>
      <c r="N13" s="1" t="s">
        <v>6</v>
      </c>
      <c r="U13" s="7"/>
      <c r="Z13" s="6"/>
      <c r="AA13" s="6"/>
      <c r="AB13" s="6"/>
      <c r="AD13" s="1" t="s">
        <v>6</v>
      </c>
      <c r="AK13" s="7"/>
    </row>
    <row r="14" spans="2:40" ht="14.1" customHeight="1" x14ac:dyDescent="0.25">
      <c r="Z14" s="6"/>
      <c r="AA14" s="6"/>
      <c r="AB14" s="6"/>
    </row>
    <row r="15" spans="2:40" ht="14.1" customHeight="1" x14ac:dyDescent="0.25">
      <c r="B15" t="s">
        <v>0</v>
      </c>
      <c r="C15">
        <f>O15+AE15</f>
        <v>50</v>
      </c>
      <c r="E15">
        <f>Q15+AG15</f>
        <v>0</v>
      </c>
      <c r="F15">
        <f>R15+AH15</f>
        <v>0</v>
      </c>
      <c r="G15">
        <f>S15+AI15</f>
        <v>0</v>
      </c>
      <c r="H15">
        <f>T15+AJ15</f>
        <v>0</v>
      </c>
      <c r="I15">
        <f>U15+AK15</f>
        <v>50</v>
      </c>
      <c r="K15">
        <f>(U15*W15+AK15*AM15)/(U15+AK15)</f>
        <v>4.5</v>
      </c>
      <c r="L15">
        <f>K15/IF($L$4="A",$K$15,IF($L$4="B",$K$16,IF($L$4="C",$K$17,IF($L$4="D",$K$18,IF($L$4="E",$K$19,0)))))</f>
        <v>1</v>
      </c>
      <c r="N15" t="s">
        <v>0</v>
      </c>
      <c r="O15" s="3">
        <v>25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W15" s="3">
        <v>5</v>
      </c>
      <c r="X15">
        <f>W15/IF($X$4="A",$W$15,IF($X$4="B",$W$16,IF($X$4="C",$W$17,IF($X$4="D",$W$18,IF($X$4="E",$W$19,0)))))</f>
        <v>1</v>
      </c>
      <c r="Z15" s="6"/>
      <c r="AA15" s="6"/>
      <c r="AB15" s="6"/>
      <c r="AD15" t="s">
        <v>0</v>
      </c>
      <c r="AE15" s="3">
        <v>25</v>
      </c>
      <c r="AG15" s="3">
        <v>0</v>
      </c>
      <c r="AH15" s="3">
        <v>0</v>
      </c>
      <c r="AI15" s="3">
        <v>0</v>
      </c>
      <c r="AJ15" s="3">
        <v>0</v>
      </c>
      <c r="AK15" s="3">
        <v>25</v>
      </c>
      <c r="AM15" s="3">
        <v>4</v>
      </c>
      <c r="AN15">
        <f>AM15/IF($AN$4="A",$AM$15,IF($AN$4="B",$AM$16,IF($AN$4="C",$AM$17,IF($AN$4="D",$AM$18,IF($AN$4="E",$AM$19,0)))))</f>
        <v>1</v>
      </c>
    </row>
    <row r="16" spans="2:40" ht="14.1" customHeight="1" x14ac:dyDescent="0.25">
      <c r="B16" t="s">
        <v>2</v>
      </c>
      <c r="C16">
        <f>O16+AE16</f>
        <v>97.5</v>
      </c>
      <c r="D16">
        <f>P16+AF16</f>
        <v>29.25</v>
      </c>
      <c r="F16">
        <f>R16+AH16</f>
        <v>0</v>
      </c>
      <c r="G16">
        <f>S16+AI16</f>
        <v>0</v>
      </c>
      <c r="H16">
        <f>T16+AJ16</f>
        <v>0</v>
      </c>
      <c r="I16">
        <f>U16+AK16</f>
        <v>90</v>
      </c>
      <c r="K16">
        <f>(U16*W16+AK16*AM16)/(U16+AK16)</f>
        <v>9.3333333333333339</v>
      </c>
      <c r="L16">
        <f>K16/IF($L$4="A",$K$15,IF($L$4="B",$K$16,IF($L$4="C",$K$17,IF($L$4="D",$K$18,IF($L$4="E",$K$19,0)))))</f>
        <v>2.0740740740740744</v>
      </c>
      <c r="N16" t="s">
        <v>2</v>
      </c>
      <c r="O16" s="3">
        <v>60</v>
      </c>
      <c r="P16" s="3">
        <v>18</v>
      </c>
      <c r="R16" s="3">
        <v>0</v>
      </c>
      <c r="S16" s="3">
        <v>0</v>
      </c>
      <c r="T16" s="3">
        <v>0</v>
      </c>
      <c r="U16" s="3">
        <v>60</v>
      </c>
      <c r="W16" s="3">
        <v>10</v>
      </c>
      <c r="X16">
        <f>W16/IF($X$4="A",$W$15,IF($X$4="B",$W$16,IF($X$4="C",$W$17,IF($X$4="D",$W$18,IF($X$4="E",$W$19,0)))))</f>
        <v>2</v>
      </c>
      <c r="Z16" s="6"/>
      <c r="AA16" s="6"/>
      <c r="AB16" s="6"/>
      <c r="AD16" t="s">
        <v>2</v>
      </c>
      <c r="AE16" s="3">
        <f>(AE7/AK7)*AK16</f>
        <v>37.5</v>
      </c>
      <c r="AF16" s="3">
        <f>(AF7/AE7)*AE16</f>
        <v>11.25</v>
      </c>
      <c r="AH16" s="3">
        <v>0</v>
      </c>
      <c r="AI16" s="3">
        <v>0</v>
      </c>
      <c r="AJ16" s="3">
        <v>0</v>
      </c>
      <c r="AK16" s="3">
        <v>30</v>
      </c>
      <c r="AM16" s="3">
        <v>8</v>
      </c>
      <c r="AN16">
        <f>AM16/IF($AN$4="A",$AM$15,IF($AN$4="B",$AM$16,IF($AN$4="C",$AM$17,IF($AN$4="D",$AM$18,IF($AN$4="E",$AM$19,0)))))</f>
        <v>2</v>
      </c>
    </row>
    <row r="17" spans="2:40" ht="14.1" customHeight="1" x14ac:dyDescent="0.25">
      <c r="B17" t="s">
        <v>3</v>
      </c>
      <c r="C17">
        <f>O17+AE17</f>
        <v>90</v>
      </c>
      <c r="D17">
        <f>P17+AF17</f>
        <v>0</v>
      </c>
      <c r="E17">
        <f>Q17+AG17</f>
        <v>0</v>
      </c>
      <c r="G17">
        <f>S17+AI17</f>
        <v>0</v>
      </c>
      <c r="H17">
        <f>T17+AJ17</f>
        <v>0</v>
      </c>
      <c r="I17">
        <f>U17+AK17</f>
        <v>90</v>
      </c>
      <c r="K17">
        <f>(U17*W17+AK17*AM17)/(U17+AK17)</f>
        <v>8.8888888888888893</v>
      </c>
      <c r="L17">
        <f>K17/IF($L$4="A",$K$15,IF($L$4="B",$K$16,IF($L$4="C",$K$17,IF($L$4="D",$K$18,IF($L$4="E",$K$19,0)))))</f>
        <v>1.9753086419753088</v>
      </c>
      <c r="N17" t="s">
        <v>3</v>
      </c>
      <c r="O17" s="3">
        <v>40</v>
      </c>
      <c r="P17" s="3">
        <v>0</v>
      </c>
      <c r="Q17" s="8">
        <v>0</v>
      </c>
      <c r="S17" s="3">
        <v>0</v>
      </c>
      <c r="T17" s="3">
        <v>0</v>
      </c>
      <c r="U17" s="3">
        <v>40</v>
      </c>
      <c r="W17" s="3">
        <v>10</v>
      </c>
      <c r="X17">
        <f>W17/IF($X$4="A",$W$15,IF($X$4="B",$W$16,IF($X$4="C",$W$17,IF($X$4="D",$W$18,IF($X$4="E",$W$19,0)))))</f>
        <v>2</v>
      </c>
      <c r="Z17" s="6"/>
      <c r="AA17" s="6"/>
      <c r="AB17" s="6"/>
      <c r="AD17" t="s">
        <v>3</v>
      </c>
      <c r="AE17" s="3">
        <v>50</v>
      </c>
      <c r="AF17" s="3">
        <v>0</v>
      </c>
      <c r="AG17" s="8">
        <f>(AG8/AE8)*AE17</f>
        <v>0</v>
      </c>
      <c r="AI17" s="3">
        <v>0</v>
      </c>
      <c r="AJ17" s="3">
        <v>0</v>
      </c>
      <c r="AK17" s="3">
        <v>50</v>
      </c>
      <c r="AM17" s="3">
        <v>8</v>
      </c>
      <c r="AN17">
        <f>AM17/IF($AN$4="A",$AM$15,IF($AN$4="B",$AM$16,IF($AN$4="C",$AM$17,IF($AN$4="D",$AM$18,IF($AN$4="E",$AM$19,0)))))</f>
        <v>2</v>
      </c>
    </row>
    <row r="18" spans="2:40" ht="14.1" customHeight="1" x14ac:dyDescent="0.25">
      <c r="B18" t="s">
        <v>21</v>
      </c>
      <c r="C18">
        <f>O18+AE18</f>
        <v>53</v>
      </c>
      <c r="D18">
        <f>P18+AF18</f>
        <v>0</v>
      </c>
      <c r="E18">
        <f>Q18+AG18</f>
        <v>0</v>
      </c>
      <c r="F18">
        <f>R18+AH18</f>
        <v>0</v>
      </c>
      <c r="H18">
        <f>T18+AJ18</f>
        <v>0</v>
      </c>
      <c r="I18">
        <f>U18+AK18</f>
        <v>50</v>
      </c>
      <c r="K18">
        <f>(U18*W18+AK18*AM18)/(U18+AK18)</f>
        <v>4.5</v>
      </c>
      <c r="L18">
        <f>K18/IF($L$4="A",$K$15,IF($L$4="B",$K$16,IF($L$4="C",$K$17,IF($L$4="D",$K$18,IF($L$4="E",$K$19,0)))))</f>
        <v>1</v>
      </c>
      <c r="N18" t="s">
        <v>21</v>
      </c>
      <c r="O18" s="3">
        <v>25</v>
      </c>
      <c r="P18" s="3">
        <v>0</v>
      </c>
      <c r="Q18" s="8">
        <v>0</v>
      </c>
      <c r="R18" s="8">
        <v>0</v>
      </c>
      <c r="T18" s="3">
        <v>0</v>
      </c>
      <c r="U18" s="3">
        <v>25</v>
      </c>
      <c r="W18" s="3">
        <v>5</v>
      </c>
      <c r="X18">
        <f>W18/IF($X$4="A",$W$15,IF($X$4="B",$W$16,IF($X$4="C",$W$17,IF($X$4="D",$W$18,IF($X$4="E",$W$19,0)))))</f>
        <v>1</v>
      </c>
      <c r="Z18" s="6"/>
      <c r="AA18" s="6"/>
      <c r="AB18" s="6"/>
      <c r="AD18" t="s">
        <v>21</v>
      </c>
      <c r="AE18" s="3">
        <v>28</v>
      </c>
      <c r="AF18" s="3">
        <v>0</v>
      </c>
      <c r="AG18" s="8">
        <v>0</v>
      </c>
      <c r="AH18" s="8">
        <v>0</v>
      </c>
      <c r="AJ18" s="3">
        <v>0</v>
      </c>
      <c r="AK18" s="3">
        <v>25</v>
      </c>
      <c r="AM18" s="3">
        <v>4</v>
      </c>
      <c r="AN18">
        <f>AM18/IF($AN$4="A",$AM$15,IF($AN$4="B",$AM$16,IF($AN$4="C",$AM$17,IF($AN$4="D",$AM$18,IF($AN$4="E",$AM$19,0)))))</f>
        <v>1</v>
      </c>
    </row>
    <row r="19" spans="2:40" ht="14.1" customHeight="1" x14ac:dyDescent="0.25">
      <c r="B19" t="s">
        <v>22</v>
      </c>
      <c r="C19">
        <f>O19+AE19</f>
        <v>100</v>
      </c>
      <c r="D19">
        <f>P19+AF19</f>
        <v>30</v>
      </c>
      <c r="E19">
        <f>Q19+AG19</f>
        <v>0</v>
      </c>
      <c r="F19">
        <f>R19+AH19</f>
        <v>0</v>
      </c>
      <c r="G19">
        <f>S19+AI19</f>
        <v>0</v>
      </c>
      <c r="I19">
        <f>+U19+AK19</f>
        <v>80</v>
      </c>
      <c r="K19">
        <f>(U19*W19+AK19*AM19)/(U19+AK19)</f>
        <v>9</v>
      </c>
      <c r="L19">
        <f>K19/IF($L$4="A",$K$15,IF($L$4="B",$K$16,IF($L$4="C",$K$17,IF($L$4="D",$K$18,IF($L$4="E",$K$19,0)))))</f>
        <v>2</v>
      </c>
      <c r="N19" t="s">
        <v>22</v>
      </c>
      <c r="O19" s="3">
        <v>50</v>
      </c>
      <c r="P19" s="3">
        <v>15</v>
      </c>
      <c r="Q19" s="8">
        <v>0</v>
      </c>
      <c r="R19" s="8">
        <v>0</v>
      </c>
      <c r="S19" s="3">
        <v>0</v>
      </c>
      <c r="U19" s="3">
        <v>40</v>
      </c>
      <c r="W19" s="3">
        <v>10</v>
      </c>
      <c r="X19">
        <f>W19/IF($X$4="A",$W$15,IF($X$4="B",$W$16,IF($X$4="C",$W$17,IF($X$4="D",$W$18,IF($X$4="E",$W$19,0)))))</f>
        <v>2</v>
      </c>
      <c r="Z19" s="6"/>
      <c r="AA19" s="6"/>
      <c r="AB19" s="6"/>
      <c r="AD19" t="s">
        <v>22</v>
      </c>
      <c r="AE19" s="3">
        <v>50</v>
      </c>
      <c r="AF19" s="3">
        <v>15</v>
      </c>
      <c r="AG19" s="8">
        <v>0</v>
      </c>
      <c r="AH19" s="8">
        <v>0</v>
      </c>
      <c r="AI19" s="3">
        <v>0</v>
      </c>
      <c r="AK19" s="3">
        <v>40</v>
      </c>
      <c r="AM19" s="3">
        <v>8</v>
      </c>
      <c r="AN19">
        <f>AM19/IF($AN$4="A",$AM$15,IF($AN$4="B",$AM$16,IF($AN$4="C",$AM$17,IF($AN$4="D",$AM$18,IF($AN$4="E",$AM$19,0)))))</f>
        <v>2</v>
      </c>
    </row>
    <row r="20" spans="2:40" ht="14.1" customHeight="1" x14ac:dyDescent="0.25">
      <c r="B20" t="s">
        <v>4</v>
      </c>
      <c r="C20">
        <f>SUM(C15:C19)</f>
        <v>390.5</v>
      </c>
      <c r="N20" t="s">
        <v>4</v>
      </c>
      <c r="O20">
        <f>SUM(O15:O19)</f>
        <v>200</v>
      </c>
      <c r="Z20" s="6"/>
      <c r="AA20" s="6"/>
      <c r="AB20" s="6"/>
      <c r="AD20" t="s">
        <v>4</v>
      </c>
      <c r="AE20">
        <f>SUM(AE15:AE19)</f>
        <v>190.5</v>
      </c>
    </row>
    <row r="21" spans="2:40" ht="14.1" customHeight="1" x14ac:dyDescent="0.25">
      <c r="Z21" s="6"/>
      <c r="AA21" s="6"/>
      <c r="AB21" s="6"/>
    </row>
    <row r="22" spans="2:40" ht="14.1" customHeight="1" x14ac:dyDescent="0.25">
      <c r="B22" s="1" t="s">
        <v>23</v>
      </c>
      <c r="N22" s="1" t="s">
        <v>23</v>
      </c>
      <c r="Z22" s="6"/>
      <c r="AA22" s="6"/>
      <c r="AB22" s="6"/>
      <c r="AD22" s="1" t="s">
        <v>23</v>
      </c>
    </row>
    <row r="23" spans="2:40" ht="14.1" customHeight="1" x14ac:dyDescent="0.25">
      <c r="Z23" s="6"/>
      <c r="AA23" s="6"/>
      <c r="AB23" s="6"/>
    </row>
    <row r="24" spans="2:40" ht="14.1" customHeight="1" x14ac:dyDescent="0.25">
      <c r="B24" t="s">
        <v>0</v>
      </c>
      <c r="C24">
        <f>O24+AE24</f>
        <v>50</v>
      </c>
      <c r="E24">
        <f>Q24+AG24</f>
        <v>0</v>
      </c>
      <c r="F24">
        <f>R24+AH24</f>
        <v>0</v>
      </c>
      <c r="G24">
        <f>S24+AI24</f>
        <v>0</v>
      </c>
      <c r="H24">
        <f>T24+AJ24</f>
        <v>0</v>
      </c>
      <c r="I24">
        <f>U24+AK24</f>
        <v>50</v>
      </c>
      <c r="K24">
        <f>(U24*W24+AK24*AM24)/(U24+AK24)</f>
        <v>4.5</v>
      </c>
      <c r="L24">
        <f>K24/IF($L$4="A",$K$24,IF($L$4="B",$K$25,IF($L$4="C",$K$26,IF($L$4="D",$K$27,IF($L$4="E",$K$28,0)))))</f>
        <v>1</v>
      </c>
      <c r="N24" t="s">
        <v>0</v>
      </c>
      <c r="O24" s="3">
        <v>25</v>
      </c>
      <c r="Q24" s="3">
        <v>0</v>
      </c>
      <c r="R24" s="3">
        <v>0</v>
      </c>
      <c r="S24" s="3">
        <v>0</v>
      </c>
      <c r="T24" s="3">
        <v>0</v>
      </c>
      <c r="U24" s="3">
        <v>25</v>
      </c>
      <c r="W24" s="3">
        <v>5</v>
      </c>
      <c r="X24">
        <f>W24/IF($X$4="A",$W$24,IF($X$4="B",$W$25,IF($X$4="C",$W$26,IF($X$4="D",$W$27,IF($X$4="E",$W$28,0)))))</f>
        <v>1</v>
      </c>
      <c r="Z24" s="6"/>
      <c r="AA24" s="6"/>
      <c r="AB24" s="6"/>
      <c r="AD24" t="s">
        <v>0</v>
      </c>
      <c r="AE24" s="3">
        <v>25</v>
      </c>
      <c r="AG24" s="3">
        <v>0</v>
      </c>
      <c r="AH24" s="3">
        <v>0</v>
      </c>
      <c r="AI24" s="3">
        <v>0</v>
      </c>
      <c r="AJ24" s="3">
        <v>0</v>
      </c>
      <c r="AK24" s="3">
        <v>25</v>
      </c>
      <c r="AM24" s="3">
        <v>4</v>
      </c>
      <c r="AN24">
        <f>AM24/IF($AN$4="A",$AM$24,IF($AN$4="B",$AM$25,IF($AN$4="C",$AM$26,IF($AN$4="D",$AM$27,IF($AN$4="E",$AM$28,0)))))</f>
        <v>1</v>
      </c>
    </row>
    <row r="25" spans="2:40" ht="14.1" customHeight="1" x14ac:dyDescent="0.25">
      <c r="B25" t="s">
        <v>2</v>
      </c>
      <c r="C25">
        <f>O25+AE25</f>
        <v>96</v>
      </c>
      <c r="D25">
        <f>P25+AF25</f>
        <v>28.8</v>
      </c>
      <c r="F25">
        <f>R25+AH25</f>
        <v>0</v>
      </c>
      <c r="G25">
        <f>S25+AI25</f>
        <v>0</v>
      </c>
      <c r="H25">
        <f>T25+AJ25</f>
        <v>0</v>
      </c>
      <c r="I25">
        <f>U25+AK25</f>
        <v>90</v>
      </c>
      <c r="K25">
        <f>(U25*W25+AK25*AM25)/(U25+AK25)</f>
        <v>9.4666666666666668</v>
      </c>
      <c r="L25">
        <f>K25/IF($L$4="A",$K$24,IF($L$4="B",$K$25,IF($L$4="C",$K$26,IF($L$4="D",$K$27,IF($L$4="E",$K$28,0)))))</f>
        <v>2.1037037037037036</v>
      </c>
      <c r="N25" t="s">
        <v>2</v>
      </c>
      <c r="O25" s="3">
        <v>66</v>
      </c>
      <c r="P25" s="3">
        <v>19.8</v>
      </c>
      <c r="R25" s="3">
        <v>0</v>
      </c>
      <c r="S25" s="3">
        <v>0</v>
      </c>
      <c r="T25" s="3">
        <v>0</v>
      </c>
      <c r="U25" s="3">
        <v>66</v>
      </c>
      <c r="W25" s="3">
        <v>10</v>
      </c>
      <c r="X25">
        <f>W25/IF($X$4="A",$W$24,IF($X$4="B",$W$25,IF($X$4="C",$W$26,IF($X$4="D",$W$27,IF($X$4="E",$W$28,0)))))</f>
        <v>2</v>
      </c>
      <c r="Z25" s="6"/>
      <c r="AA25" s="6"/>
      <c r="AB25" s="6"/>
      <c r="AD25" t="s">
        <v>2</v>
      </c>
      <c r="AE25" s="3">
        <f>(AE16/AK16)*AK25</f>
        <v>30</v>
      </c>
      <c r="AF25" s="3">
        <f>(AF16/AE16)*AE25</f>
        <v>9</v>
      </c>
      <c r="AH25" s="3">
        <v>0</v>
      </c>
      <c r="AI25" s="3">
        <v>0</v>
      </c>
      <c r="AJ25" s="3">
        <v>0</v>
      </c>
      <c r="AK25" s="3">
        <v>24</v>
      </c>
      <c r="AM25" s="3">
        <v>8</v>
      </c>
      <c r="AN25">
        <f>AM25/IF($AN$4="A",$AM$24,IF($AN$4="B",$AM$25,IF($AN$4="C",$AM$26,IF($AN$4="D",$AM$27,IF($AN$4="E",$AM$28,0)))))</f>
        <v>2</v>
      </c>
    </row>
    <row r="26" spans="2:40" ht="14.1" customHeight="1" x14ac:dyDescent="0.25">
      <c r="B26" t="s">
        <v>3</v>
      </c>
      <c r="C26">
        <f>O26+AE26</f>
        <v>90</v>
      </c>
      <c r="D26">
        <f>P26+AF26</f>
        <v>0</v>
      </c>
      <c r="E26">
        <f>Q26+AG26</f>
        <v>0</v>
      </c>
      <c r="G26">
        <f>S26+AI26</f>
        <v>0</v>
      </c>
      <c r="H26">
        <f>T26+AJ26</f>
        <v>0</v>
      </c>
      <c r="I26">
        <f>U26+AK26</f>
        <v>90</v>
      </c>
      <c r="K26">
        <f>(U26*W26+AK26*AM26)/(U26+AK26)</f>
        <v>8.8888888888888893</v>
      </c>
      <c r="L26">
        <f>K26/IF($L$4="A",$K$24,IF($L$4="B",$K$25,IF($L$4="C",$K$26,IF($L$4="D",$K$27,IF($L$4="E",$K$28,0)))))</f>
        <v>1.9753086419753088</v>
      </c>
      <c r="N26" t="s">
        <v>3</v>
      </c>
      <c r="O26" s="3">
        <v>40</v>
      </c>
      <c r="P26" s="3">
        <v>0</v>
      </c>
      <c r="Q26" s="8">
        <v>0</v>
      </c>
      <c r="S26" s="3">
        <v>0</v>
      </c>
      <c r="T26" s="3">
        <v>0</v>
      </c>
      <c r="U26" s="3">
        <v>40</v>
      </c>
      <c r="W26" s="3">
        <v>10</v>
      </c>
      <c r="X26">
        <f>W26/IF($X$4="A",$W$24,IF($X$4="B",$W$25,IF($X$4="C",$W$26,IF($X$4="D",$W$27,IF($X$4="E",$W$28,0)))))</f>
        <v>2</v>
      </c>
      <c r="Z26" s="6"/>
      <c r="AA26" s="6"/>
      <c r="AB26" s="6"/>
      <c r="AD26" t="s">
        <v>3</v>
      </c>
      <c r="AE26" s="3">
        <v>50</v>
      </c>
      <c r="AF26" s="3">
        <v>0</v>
      </c>
      <c r="AG26" s="8">
        <f>(AG17/AE17)*AE26</f>
        <v>0</v>
      </c>
      <c r="AI26" s="3">
        <v>0</v>
      </c>
      <c r="AJ26" s="3">
        <v>0</v>
      </c>
      <c r="AK26" s="3">
        <v>50</v>
      </c>
      <c r="AM26" s="3">
        <v>8</v>
      </c>
      <c r="AN26">
        <f>AM26/IF($AN$4="A",$AM$24,IF($AN$4="B",$AM$25,IF($AN$4="C",$AM$26,IF($AN$4="D",$AM$27,IF($AN$4="E",$AM$28,0)))))</f>
        <v>2</v>
      </c>
    </row>
    <row r="27" spans="2:40" ht="14.1" customHeight="1" x14ac:dyDescent="0.25">
      <c r="B27" t="s">
        <v>21</v>
      </c>
      <c r="C27">
        <f>O27+AE27</f>
        <v>53</v>
      </c>
      <c r="D27">
        <f>P27+AF27</f>
        <v>0</v>
      </c>
      <c r="E27">
        <f>Q27+AG27</f>
        <v>0</v>
      </c>
      <c r="F27">
        <f>R27+AH27</f>
        <v>0</v>
      </c>
      <c r="H27">
        <f>T27+AJ27</f>
        <v>0</v>
      </c>
      <c r="I27">
        <f>U27+AK27</f>
        <v>55</v>
      </c>
      <c r="K27" s="5">
        <f>(U27*W27+AK27*AM27)/(U27+AK27)</f>
        <v>4.4545454545454541</v>
      </c>
      <c r="L27">
        <f>K27/IF($L$4="A",$K$24,IF($L$4="B",$K$25,IF($L$4="C",$K$26,IF($L$4="D",$K$27,IF($L$4="E",$K$28,0)))))</f>
        <v>0.98989898989898983</v>
      </c>
      <c r="N27" t="s">
        <v>21</v>
      </c>
      <c r="O27" s="3">
        <v>25</v>
      </c>
      <c r="P27" s="3">
        <v>0</v>
      </c>
      <c r="Q27" s="8">
        <v>0</v>
      </c>
      <c r="R27" s="8">
        <v>0</v>
      </c>
      <c r="T27" s="3">
        <v>0</v>
      </c>
      <c r="U27" s="3">
        <v>25</v>
      </c>
      <c r="W27" s="3">
        <v>5</v>
      </c>
      <c r="X27">
        <f>W27/IF($X$4="A",$W$24,IF($X$4="B",$W$25,IF($X$4="C",$W$26,IF($X$4="D",$W$27,IF($X$4="E",$W$28,0)))))</f>
        <v>1</v>
      </c>
      <c r="Z27" s="6"/>
      <c r="AA27" s="6"/>
      <c r="AB27" s="6"/>
      <c r="AD27" t="s">
        <v>21</v>
      </c>
      <c r="AE27" s="3">
        <v>28</v>
      </c>
      <c r="AF27" s="3">
        <v>0</v>
      </c>
      <c r="AG27" s="8">
        <v>0</v>
      </c>
      <c r="AH27" s="8">
        <v>0</v>
      </c>
      <c r="AJ27" s="3">
        <v>0</v>
      </c>
      <c r="AK27" s="3">
        <v>30</v>
      </c>
      <c r="AM27" s="3">
        <v>4</v>
      </c>
      <c r="AN27">
        <f>AM27/IF($AN$4="A",$AM$24,IF($AN$4="B",$AM$25,IF($AN$4="C",$AM$26,IF($AN$4="D",$AM$27,IF($AN$4="E",$AM$28,0)))))</f>
        <v>1</v>
      </c>
    </row>
    <row r="28" spans="2:40" ht="14.1" customHeight="1" x14ac:dyDescent="0.25">
      <c r="B28" t="s">
        <v>22</v>
      </c>
      <c r="C28">
        <f>O28+AE28</f>
        <v>104</v>
      </c>
      <c r="D28">
        <f>P28+AF28</f>
        <v>28.2</v>
      </c>
      <c r="E28">
        <f>Q28+AG28</f>
        <v>0</v>
      </c>
      <c r="F28">
        <f>R28+AH28</f>
        <v>0</v>
      </c>
      <c r="G28">
        <f>S28+AI28</f>
        <v>0</v>
      </c>
      <c r="I28">
        <f>+U28+AK28</f>
        <v>90.2</v>
      </c>
      <c r="K28" s="5">
        <f>(U28*W28+AK28*AM28)/(U28+AK28)</f>
        <v>8.7804878048780477</v>
      </c>
      <c r="L28">
        <f>K28/IF($L$4="A",$K$24,IF($L$4="B",$K$25,IF($L$4="C",$K$26,IF($L$4="D",$K$27,IF($L$4="E",$K$28,0)))))</f>
        <v>1.9512195121951217</v>
      </c>
      <c r="N28" t="s">
        <v>22</v>
      </c>
      <c r="O28" s="3">
        <v>44</v>
      </c>
      <c r="P28" s="3">
        <v>13.2</v>
      </c>
      <c r="Q28" s="8">
        <v>0</v>
      </c>
      <c r="R28" s="8">
        <v>0</v>
      </c>
      <c r="S28" s="3">
        <v>0</v>
      </c>
      <c r="U28" s="3">
        <v>35.200000000000003</v>
      </c>
      <c r="W28" s="3">
        <v>10</v>
      </c>
      <c r="X28">
        <f>W28/IF($X$4="A",$W$24,IF($X$4="B",$W$25,IF($X$4="C",$W$26,IF($X$4="D",$W$27,IF($X$4="E",$W$28,0)))))</f>
        <v>2</v>
      </c>
      <c r="AD28" t="s">
        <v>22</v>
      </c>
      <c r="AE28" s="3">
        <v>60</v>
      </c>
      <c r="AF28" s="3">
        <v>15</v>
      </c>
      <c r="AG28" s="8">
        <v>0</v>
      </c>
      <c r="AH28" s="8">
        <v>0</v>
      </c>
      <c r="AI28" s="3">
        <v>0</v>
      </c>
      <c r="AK28" s="3">
        <v>55</v>
      </c>
      <c r="AM28" s="3">
        <v>8</v>
      </c>
      <c r="AN28">
        <f>AM28/IF($AN$4="A",$AM$24,IF($AN$4="B",$AM$25,IF($AN$4="C",$AM$26,IF($AN$4="D",$AM$27,IF($AN$4="E",$AM$28,0)))))</f>
        <v>2</v>
      </c>
    </row>
    <row r="29" spans="2:40" ht="14.1" customHeight="1" x14ac:dyDescent="0.25">
      <c r="B29" t="s">
        <v>4</v>
      </c>
      <c r="C29">
        <f>SUM(C24:C28)</f>
        <v>393</v>
      </c>
      <c r="N29" t="s">
        <v>4</v>
      </c>
      <c r="O29">
        <f>SUM(O24:O28)</f>
        <v>200</v>
      </c>
      <c r="X29" s="19"/>
      <c r="Y29" s="1"/>
      <c r="Z29" s="6"/>
      <c r="AD29" t="s">
        <v>4</v>
      </c>
      <c r="AE29">
        <f>SUM(AE24:AE28)</f>
        <v>193</v>
      </c>
    </row>
    <row r="30" spans="2:40" ht="14.1" customHeight="1" x14ac:dyDescent="0.25">
      <c r="X30" s="19"/>
      <c r="Y30" s="1"/>
      <c r="Z30" s="6"/>
    </row>
    <row r="31" spans="2:40" ht="14.1" customHeight="1" x14ac:dyDescent="0.25">
      <c r="B31" s="1" t="s">
        <v>29</v>
      </c>
      <c r="N31" s="1" t="s">
        <v>29</v>
      </c>
      <c r="X31" s="20"/>
      <c r="AD31" s="1" t="s">
        <v>29</v>
      </c>
    </row>
    <row r="32" spans="2:40" ht="14.1" customHeight="1" x14ac:dyDescent="0.25">
      <c r="B32" t="s">
        <v>5</v>
      </c>
      <c r="N32" t="s">
        <v>5</v>
      </c>
      <c r="X32" s="1"/>
      <c r="AD32" t="s">
        <v>5</v>
      </c>
    </row>
    <row r="33" spans="2:40" ht="14.1" customHeight="1" x14ac:dyDescent="0.25">
      <c r="B33" t="s">
        <v>0</v>
      </c>
      <c r="D33">
        <f>(I6*L6-E6*L7-F6*L8-G6*L9-H6*L10)/(I6*L6)</f>
        <v>1</v>
      </c>
      <c r="E33">
        <f>E6/I6</f>
        <v>0</v>
      </c>
      <c r="F33">
        <f>F6/I6</f>
        <v>0</v>
      </c>
      <c r="G33">
        <f>G6/I6</f>
        <v>0</v>
      </c>
      <c r="H33">
        <f>H6/I6</f>
        <v>0</v>
      </c>
      <c r="L33">
        <f>J58/K58</f>
        <v>2.5608194622279128E-3</v>
      </c>
      <c r="N33" t="s">
        <v>0</v>
      </c>
      <c r="P33">
        <f>(U6*X6-Q6*X7-R6*X8-S6*X9-T6*X10)/(U6*X6)</f>
        <v>1</v>
      </c>
      <c r="Q33">
        <f>Q6/U6</f>
        <v>0</v>
      </c>
      <c r="R33">
        <f>R6/U6</f>
        <v>0</v>
      </c>
      <c r="S33">
        <f>S6/U6</f>
        <v>0</v>
      </c>
      <c r="T33">
        <f>T6/U6</f>
        <v>0</v>
      </c>
      <c r="X33">
        <f>V58/W58</f>
        <v>5.000000000000001E-3</v>
      </c>
      <c r="AD33" t="s">
        <v>0</v>
      </c>
      <c r="AF33">
        <f>(AK6*AN6-AG6*AN7-AH6*AN8-AI6*AN9-AJ6*AN10)/(AK6*AN6)</f>
        <v>1</v>
      </c>
      <c r="AG33">
        <f>AG6/AK6</f>
        <v>0</v>
      </c>
      <c r="AH33">
        <f>AH6/AK6</f>
        <v>0</v>
      </c>
      <c r="AI33">
        <f>AI6/AK6</f>
        <v>0</v>
      </c>
      <c r="AJ33">
        <f>AJ6/AK6</f>
        <v>0</v>
      </c>
      <c r="AN33">
        <f>AL58/AM58</f>
        <v>5.2493438320209973E-3</v>
      </c>
    </row>
    <row r="34" spans="2:40" ht="14.1" customHeight="1" x14ac:dyDescent="0.25">
      <c r="B34" t="s">
        <v>2</v>
      </c>
      <c r="D34">
        <f>D7/I7</f>
        <v>0.33333333333333331</v>
      </c>
      <c r="E34">
        <f>(I7*L7-D7*L6-F7*L8-G7*L9-H7*L10)/(I7*L7)</f>
        <v>0.83536585365853655</v>
      </c>
      <c r="F34">
        <f>F7/I7</f>
        <v>0</v>
      </c>
      <c r="G34">
        <f>G7/I7</f>
        <v>0</v>
      </c>
      <c r="H34">
        <f>H7/I7</f>
        <v>0</v>
      </c>
      <c r="L34">
        <f>J59/K59</f>
        <v>3.4061183439203385E-3</v>
      </c>
      <c r="N34" t="s">
        <v>2</v>
      </c>
      <c r="P34">
        <f>P7/U7</f>
        <v>0.3</v>
      </c>
      <c r="Q34">
        <f>(U7*X7-P7*X6-R7*X8-S7*X9-T7*X10)/(U7*X7)</f>
        <v>0.85</v>
      </c>
      <c r="R34">
        <f>R7/U7</f>
        <v>0</v>
      </c>
      <c r="S34">
        <f>S7/U7</f>
        <v>0</v>
      </c>
      <c r="T34">
        <f>T7/U7</f>
        <v>0</v>
      </c>
      <c r="X34">
        <f>V59/W59</f>
        <v>5.8823529411764714E-3</v>
      </c>
      <c r="AD34" t="s">
        <v>2</v>
      </c>
      <c r="AF34">
        <f>AF7/AK7</f>
        <v>0.375</v>
      </c>
      <c r="AG34">
        <f>(AK7*AN7-AF7*AN6-AH7*AN8-AI7*AN9-AJ7*AN10)/(AK7*AN7)</f>
        <v>0.8125</v>
      </c>
      <c r="AH34">
        <f>AH7/AK7</f>
        <v>0</v>
      </c>
      <c r="AI34">
        <f>AI7/AK7</f>
        <v>0</v>
      </c>
      <c r="AJ34">
        <f>AJ7/AK7</f>
        <v>0</v>
      </c>
      <c r="AN34">
        <f>AL59/AM59</f>
        <v>8.0759135877246108E-3</v>
      </c>
    </row>
    <row r="35" spans="2:40" ht="14.1" customHeight="1" x14ac:dyDescent="0.25">
      <c r="B35" t="s">
        <v>3</v>
      </c>
      <c r="D35">
        <f>D8/I8</f>
        <v>0</v>
      </c>
      <c r="E35">
        <f>E8/I8</f>
        <v>0</v>
      </c>
      <c r="F35">
        <f>(I8*L8-D8*L6-E8*L7-G8*L9-H8*L10)/(I8*L8)</f>
        <v>1</v>
      </c>
      <c r="G35">
        <f>G8/I8</f>
        <v>0</v>
      </c>
      <c r="H35">
        <f>H8/I8</f>
        <v>0</v>
      </c>
      <c r="L35">
        <f>J60/K60</f>
        <v>2.5608194622279128E-3</v>
      </c>
      <c r="N35" t="s">
        <v>3</v>
      </c>
      <c r="P35">
        <f>P8/U8</f>
        <v>0</v>
      </c>
      <c r="Q35">
        <f>Q8/U8</f>
        <v>0</v>
      </c>
      <c r="R35">
        <f>(U8*X8-P8*X6-Q8*X7-S8*X9-T8*X10)/(U8*X8)</f>
        <v>1</v>
      </c>
      <c r="S35">
        <f>S8/U8</f>
        <v>0</v>
      </c>
      <c r="T35">
        <f>T8/U8</f>
        <v>0</v>
      </c>
      <c r="X35">
        <f>V60/W60</f>
        <v>5.000000000000001E-3</v>
      </c>
      <c r="AD35" t="s">
        <v>3</v>
      </c>
      <c r="AF35">
        <f>AF8/AK8</f>
        <v>0</v>
      </c>
      <c r="AG35">
        <f>AG8/AK8</f>
        <v>0</v>
      </c>
      <c r="AH35">
        <f>(AK8*AN8-AF8*AN6-AG8*AN7-AI8*AN9-AJ8*AN10)/(AK8*AN8)</f>
        <v>1</v>
      </c>
      <c r="AI35">
        <f>AI8/AK8</f>
        <v>0</v>
      </c>
      <c r="AJ35">
        <f>AJ8/AK8</f>
        <v>0</v>
      </c>
      <c r="AN35">
        <f>AL60/AM60</f>
        <v>5.2493438320209973E-3</v>
      </c>
    </row>
    <row r="36" spans="2:40" ht="14.1" customHeight="1" x14ac:dyDescent="0.25">
      <c r="B36" t="s">
        <v>21</v>
      </c>
      <c r="D36">
        <f>D9/I9</f>
        <v>0</v>
      </c>
      <c r="E36">
        <f>E9/I9</f>
        <v>0</v>
      </c>
      <c r="F36">
        <f>F9/I9</f>
        <v>0</v>
      </c>
      <c r="G36">
        <f>(I9*L9-D9*L6-E9*L7-F9*L8-H9*L10)/(I9*L9)</f>
        <v>1</v>
      </c>
      <c r="H36">
        <f>H9/I9</f>
        <v>0</v>
      </c>
      <c r="L36">
        <f>J61/K61</f>
        <v>2.5608194622279128E-3</v>
      </c>
      <c r="N36" t="s">
        <v>21</v>
      </c>
      <c r="P36">
        <f>P9/U9</f>
        <v>0</v>
      </c>
      <c r="Q36">
        <f>Q9/U9</f>
        <v>0</v>
      </c>
      <c r="R36">
        <f>R9/U9</f>
        <v>0</v>
      </c>
      <c r="S36">
        <f>(U9*X9-P9*X6-Q9*X7-R9*X8-T9*X10)/(U9*X9)</f>
        <v>1</v>
      </c>
      <c r="T36">
        <f>T9/U9</f>
        <v>0</v>
      </c>
      <c r="W36" s="1"/>
      <c r="X36" s="5">
        <f>V61/W61</f>
        <v>5.000000000000001E-3</v>
      </c>
      <c r="AD36" t="s">
        <v>21</v>
      </c>
      <c r="AF36">
        <f>AF9/AK9</f>
        <v>0</v>
      </c>
      <c r="AG36">
        <f>AG9/AK9</f>
        <v>0</v>
      </c>
      <c r="AH36">
        <f>AH9/AK9</f>
        <v>0</v>
      </c>
      <c r="AI36">
        <f>(AK9*AN9-AF9*AN6-AG9*AN7-AH9*AN8-AJ9*AN10)/(AK9*AN9)</f>
        <v>1</v>
      </c>
      <c r="AJ36">
        <f>AJ9/AK9</f>
        <v>0</v>
      </c>
      <c r="AN36">
        <f>AL61/AM61</f>
        <v>5.2493438320209973E-3</v>
      </c>
    </row>
    <row r="37" spans="2:40" ht="14.1" customHeight="1" x14ac:dyDescent="0.25">
      <c r="B37" t="s">
        <v>22</v>
      </c>
      <c r="D37">
        <f>D10/I10</f>
        <v>0.375</v>
      </c>
      <c r="E37">
        <f>E10/I10</f>
        <v>0</v>
      </c>
      <c r="F37">
        <f>F10/I10</f>
        <v>0</v>
      </c>
      <c r="G37">
        <f>G10/I10</f>
        <v>0</v>
      </c>
      <c r="H37">
        <f>(I10*L10-D10*L6-E10*L7-F10*L8-G10*L9)/(I10*L10)</f>
        <v>0.8125</v>
      </c>
      <c r="L37">
        <f>J62/K62</f>
        <v>3.9397222495814047E-3</v>
      </c>
      <c r="N37" t="s">
        <v>22</v>
      </c>
      <c r="P37">
        <f>P10/U10</f>
        <v>0.375</v>
      </c>
      <c r="Q37">
        <f>Q10/U10</f>
        <v>0</v>
      </c>
      <c r="R37">
        <f>R10/U10</f>
        <v>0</v>
      </c>
      <c r="S37">
        <f>S10/U10</f>
        <v>0</v>
      </c>
      <c r="T37">
        <f>(U10*X10-P10*X6-Q10*X7-R10*X8-S10*X9)/(U10*X10)</f>
        <v>0.8125</v>
      </c>
      <c r="W37" s="1"/>
      <c r="X37" s="5">
        <f>V62/W62</f>
        <v>7.6923076923076927E-3</v>
      </c>
      <c r="AD37" t="s">
        <v>22</v>
      </c>
      <c r="AF37">
        <f>AF10/AK10</f>
        <v>0.375</v>
      </c>
      <c r="AG37">
        <f>AG10/AK10</f>
        <v>0</v>
      </c>
      <c r="AH37">
        <f>AH10/AK10</f>
        <v>0</v>
      </c>
      <c r="AI37">
        <f>AI10/AK10</f>
        <v>0</v>
      </c>
      <c r="AJ37">
        <f>(AK10*AN10-AF10*AN6-AG10*AN7-AH10*AN8-AI10*AN9)/(AK10*AN10)</f>
        <v>0.8125</v>
      </c>
      <c r="AN37">
        <f>AL62/AM62</f>
        <v>8.0759135877246108E-3</v>
      </c>
    </row>
    <row r="38" spans="2:40" ht="14.1" customHeight="1" x14ac:dyDescent="0.25">
      <c r="B38" t="s">
        <v>6</v>
      </c>
      <c r="N38" t="s">
        <v>6</v>
      </c>
      <c r="AD38" t="s">
        <v>6</v>
      </c>
    </row>
    <row r="39" spans="2:40" ht="14.1" customHeight="1" x14ac:dyDescent="0.25">
      <c r="B39" t="s">
        <v>0</v>
      </c>
      <c r="D39">
        <f>(I15*L15-E15*L16-F15*L17-G15*L18-H15*L19)/(I15*L15)</f>
        <v>1</v>
      </c>
      <c r="E39">
        <f>E15/I15</f>
        <v>0</v>
      </c>
      <c r="F39">
        <f>F15/I15</f>
        <v>0</v>
      </c>
      <c r="G39">
        <f>G15/I15</f>
        <v>0</v>
      </c>
      <c r="H39">
        <f>H15/I15</f>
        <v>0</v>
      </c>
      <c r="K39">
        <f>E65/F65</f>
        <v>2.5608194622279133E-3</v>
      </c>
      <c r="L39">
        <f>J65/K65</f>
        <v>2.5445292620865138E-3</v>
      </c>
      <c r="N39" t="s">
        <v>0</v>
      </c>
      <c r="P39">
        <f>(U15*X15-Q15*X16-R15*X17-S15*X18-T15*X19)/(U15*X15)</f>
        <v>1</v>
      </c>
      <c r="Q39">
        <f>Q15/U15</f>
        <v>0</v>
      </c>
      <c r="R39">
        <f>R15/U15</f>
        <v>0</v>
      </c>
      <c r="S39">
        <f>S15/U15</f>
        <v>0</v>
      </c>
      <c r="T39">
        <f>T15/U15</f>
        <v>0</v>
      </c>
      <c r="W39">
        <f>Q65/R65</f>
        <v>5.0000000000000001E-3</v>
      </c>
      <c r="X39">
        <f>V65/W65</f>
        <v>5.0000000000000001E-3</v>
      </c>
      <c r="AD39" t="s">
        <v>0</v>
      </c>
      <c r="AF39">
        <f>(AK15*AN15-AG15*AN16-AH15*AN17-AI15*AN18-AJ15*AN19)/(AK15*AN15)</f>
        <v>1</v>
      </c>
      <c r="AG39">
        <f>AG15/AK15</f>
        <v>0</v>
      </c>
      <c r="AH39">
        <f>AH15/AK15</f>
        <v>0</v>
      </c>
      <c r="AI39">
        <f>AI15/AK15</f>
        <v>0</v>
      </c>
      <c r="AJ39">
        <f>AJ15/AK15</f>
        <v>0</v>
      </c>
      <c r="AM39">
        <f>AG65/AH65</f>
        <v>5.2493438320209973E-3</v>
      </c>
      <c r="AN39">
        <f>AL65/AM65</f>
        <v>5.1813471502590676E-3</v>
      </c>
    </row>
    <row r="40" spans="2:40" ht="14.1" customHeight="1" x14ac:dyDescent="0.25">
      <c r="B40" t="s">
        <v>2</v>
      </c>
      <c r="D40">
        <f>D16/I16</f>
        <v>0.32500000000000001</v>
      </c>
      <c r="E40">
        <f>(I16*L16-D16*L15-F16*L17-G16*L18-H16*L19)/(I16*L16)</f>
        <v>0.84330357142857149</v>
      </c>
      <c r="F40">
        <f>F16/I16</f>
        <v>0</v>
      </c>
      <c r="G40">
        <f>G16/I16</f>
        <v>0</v>
      </c>
      <c r="H40">
        <f>H16/I16</f>
        <v>0</v>
      </c>
      <c r="K40">
        <f>E66/F66</f>
        <v>3.2897063146319406E-3</v>
      </c>
      <c r="L40">
        <f>J66/K66</f>
        <v>3.2687794296788111E-3</v>
      </c>
      <c r="N40" t="s">
        <v>2</v>
      </c>
      <c r="P40">
        <f>P16/U16</f>
        <v>0.3</v>
      </c>
      <c r="Q40">
        <f>(U16*X16-P16*X15-R16*X17-S16*X18-T16*X19)/(U16*X16)</f>
        <v>0.85</v>
      </c>
      <c r="R40">
        <f>R16/U16</f>
        <v>0</v>
      </c>
      <c r="S40">
        <f>S16/U16</f>
        <v>0</v>
      </c>
      <c r="T40">
        <f>T16/U16</f>
        <v>0</v>
      </c>
      <c r="W40">
        <f>Q66/R66</f>
        <v>5.8823529411764705E-3</v>
      </c>
      <c r="X40">
        <f>V66/W66</f>
        <v>5.8823529411764705E-3</v>
      </c>
      <c r="AD40" t="s">
        <v>2</v>
      </c>
      <c r="AF40">
        <f>AF16/AK16</f>
        <v>0.375</v>
      </c>
      <c r="AG40">
        <f>(AK16*AN16-AF16*AN15-AH16*AN17-AI16*AN18-AJ16*AN19)/(AK16*AN16)</f>
        <v>0.8125</v>
      </c>
      <c r="AH40">
        <f>AH16/AK16</f>
        <v>0</v>
      </c>
      <c r="AI40">
        <f>AI16/AK16</f>
        <v>0</v>
      </c>
      <c r="AJ40">
        <f>AJ16/AK16</f>
        <v>0</v>
      </c>
      <c r="AM40">
        <f>AG66/AH66</f>
        <v>8.0759135877246108E-3</v>
      </c>
      <c r="AN40">
        <f>AL66/AM66</f>
        <v>7.971303308090873E-3</v>
      </c>
    </row>
    <row r="41" spans="2:40" ht="14.1" customHeight="1" x14ac:dyDescent="0.25">
      <c r="B41" t="s">
        <v>3</v>
      </c>
      <c r="D41">
        <f>D17/I17</f>
        <v>0</v>
      </c>
      <c r="E41">
        <f>E17/I17</f>
        <v>0</v>
      </c>
      <c r="F41">
        <f>(I17*L17-D17*L15-E17*L16-G17*L18-H17*L19)/(I17*L17)</f>
        <v>1</v>
      </c>
      <c r="G41">
        <f>G17/I17</f>
        <v>0</v>
      </c>
      <c r="H41">
        <f>H17/I17</f>
        <v>0</v>
      </c>
      <c r="K41">
        <f>E67/F67</f>
        <v>2.5608194622279128E-3</v>
      </c>
      <c r="L41">
        <f>J67/K67</f>
        <v>2.5445292620865142E-3</v>
      </c>
      <c r="N41" t="s">
        <v>3</v>
      </c>
      <c r="P41">
        <f>P17/U17</f>
        <v>0</v>
      </c>
      <c r="Q41">
        <f>Q17/U17</f>
        <v>0</v>
      </c>
      <c r="R41">
        <f>(U17*X17-P17*X15-Q17*X16-S17*X18-T17*X19)/(U17*X17)</f>
        <v>1</v>
      </c>
      <c r="S41">
        <f>S17/U17</f>
        <v>0</v>
      </c>
      <c r="T41">
        <f>T17/U17</f>
        <v>0</v>
      </c>
      <c r="W41">
        <f>Q67/R67</f>
        <v>5.0000000000000001E-3</v>
      </c>
      <c r="X41">
        <f>V67/W67</f>
        <v>5.0000000000000001E-3</v>
      </c>
      <c r="AD41" t="s">
        <v>3</v>
      </c>
      <c r="AF41">
        <f>AF17/AK17</f>
        <v>0</v>
      </c>
      <c r="AG41">
        <f>AG17/AK17</f>
        <v>0</v>
      </c>
      <c r="AH41">
        <f>(AK17*AN17-AF17*AN15-AG17*AN16-AI17*AN18-AJ17*AN19)/(AK17*AN17)</f>
        <v>1</v>
      </c>
      <c r="AI41">
        <f>AI17/AK17</f>
        <v>0</v>
      </c>
      <c r="AJ41">
        <f>AJ17/AK17</f>
        <v>0</v>
      </c>
      <c r="AM41">
        <f>AG67/AH67</f>
        <v>5.2493438320209973E-3</v>
      </c>
      <c r="AN41">
        <f>AL67/AM67</f>
        <v>5.1813471502590676E-3</v>
      </c>
    </row>
    <row r="42" spans="2:40" ht="14.1" customHeight="1" x14ac:dyDescent="0.25">
      <c r="B42" t="s">
        <v>21</v>
      </c>
      <c r="D42">
        <f>D18/I18</f>
        <v>0</v>
      </c>
      <c r="E42">
        <f>E18/I18</f>
        <v>0</v>
      </c>
      <c r="F42">
        <f>F18/I18</f>
        <v>0</v>
      </c>
      <c r="G42">
        <f>(I18*L18-D18*L15-E18*L16-F18*L17-H18*L19)/(I18*L18)</f>
        <v>1</v>
      </c>
      <c r="H42">
        <f>H18/I18</f>
        <v>0</v>
      </c>
      <c r="K42">
        <f>E68/F68</f>
        <v>2.7144686299615879E-3</v>
      </c>
      <c r="L42">
        <f>J68/K68</f>
        <v>2.6972010178117046E-3</v>
      </c>
      <c r="N42" t="s">
        <v>21</v>
      </c>
      <c r="P42">
        <f>P18/U18</f>
        <v>0</v>
      </c>
      <c r="Q42">
        <f>Q18/U18</f>
        <v>0</v>
      </c>
      <c r="R42">
        <f>R18/U18</f>
        <v>0</v>
      </c>
      <c r="S42">
        <f>(U18*X18-P18*X15-Q18*X16-R18*X17-T18*X19)/(U18*X18)</f>
        <v>1</v>
      </c>
      <c r="T42">
        <f>T18/U18</f>
        <v>0</v>
      </c>
      <c r="W42">
        <f>Q68/R68</f>
        <v>5.0000000000000001E-3</v>
      </c>
      <c r="X42">
        <f>V68/W68</f>
        <v>5.0000000000000001E-3</v>
      </c>
      <c r="AD42" t="s">
        <v>21</v>
      </c>
      <c r="AF42">
        <f>AF18/AK18</f>
        <v>0</v>
      </c>
      <c r="AG42">
        <f>AG18/AK18</f>
        <v>0</v>
      </c>
      <c r="AH42">
        <f>AH18/AK18</f>
        <v>0</v>
      </c>
      <c r="AI42">
        <f>(AK18*AN18-AF18*AN15-AG18*AN16-AH18*AN17-AJ18*AN19)/(AK18*AN18)</f>
        <v>1</v>
      </c>
      <c r="AJ42">
        <f>AJ18/AK18</f>
        <v>0</v>
      </c>
      <c r="AM42">
        <f>AG68/AH68</f>
        <v>5.8792650918635175E-3</v>
      </c>
      <c r="AN42">
        <f>AL68/AM68</f>
        <v>5.8031088082901548E-3</v>
      </c>
    </row>
    <row r="43" spans="2:40" ht="14.1" customHeight="1" x14ac:dyDescent="0.25">
      <c r="B43" t="s">
        <v>22</v>
      </c>
      <c r="D43">
        <f>D19/I19</f>
        <v>0.375</v>
      </c>
      <c r="E43">
        <f>E19/I19</f>
        <v>0</v>
      </c>
      <c r="F43">
        <f>F19/I19</f>
        <v>0</v>
      </c>
      <c r="G43">
        <f>G19/I19</f>
        <v>0</v>
      </c>
      <c r="H43">
        <f>(I19*L19-D19*L15-E19*L16-F19*L17-G19*L18)/(I19*L19)</f>
        <v>0.8125</v>
      </c>
      <c r="K43">
        <f>E69/F69</f>
        <v>3.9397222495814047E-3</v>
      </c>
      <c r="L43">
        <f>J69/K69</f>
        <v>3.9146604032100204E-3</v>
      </c>
      <c r="N43" t="s">
        <v>22</v>
      </c>
      <c r="P43">
        <f>P19/U19</f>
        <v>0.375</v>
      </c>
      <c r="Q43">
        <f>Q19/U19</f>
        <v>0</v>
      </c>
      <c r="R43">
        <f>R19/U19</f>
        <v>0</v>
      </c>
      <c r="S43">
        <f>S19/U19</f>
        <v>0</v>
      </c>
      <c r="T43">
        <f>(U19*X19-P19*X15-Q19*X16-R19*X17-S19*X18)/(U19*X19)</f>
        <v>0.8125</v>
      </c>
      <c r="W43">
        <f>Q69/R69</f>
        <v>7.6923076923076919E-3</v>
      </c>
      <c r="X43">
        <f>V69/W69</f>
        <v>7.6923076923076919E-3</v>
      </c>
      <c r="AD43" t="s">
        <v>22</v>
      </c>
      <c r="AF43">
        <f>AF19/AK19</f>
        <v>0.375</v>
      </c>
      <c r="AG43">
        <f>AG19/AK19</f>
        <v>0</v>
      </c>
      <c r="AH43">
        <f>AH19/AK19</f>
        <v>0</v>
      </c>
      <c r="AI43">
        <f>AI19/AK19</f>
        <v>0</v>
      </c>
      <c r="AJ43">
        <f>(AK19*AN19-AF19*AN15-AG19*AN16-AH19*AN17-AI19*AN18)/(AK19*AN19)</f>
        <v>0.8125</v>
      </c>
      <c r="AM43">
        <f>AG69/AH69</f>
        <v>8.0759135877246108E-3</v>
      </c>
      <c r="AN43">
        <f>AL69/AM69</f>
        <v>7.9713033080908713E-3</v>
      </c>
    </row>
    <row r="44" spans="2:40" ht="14.1" customHeight="1" x14ac:dyDescent="0.25">
      <c r="B44" t="s">
        <v>23</v>
      </c>
      <c r="N44" t="s">
        <v>23</v>
      </c>
      <c r="AD44" t="s">
        <v>23</v>
      </c>
    </row>
    <row r="45" spans="2:40" ht="14.1" customHeight="1" x14ac:dyDescent="0.25">
      <c r="B45" t="s">
        <v>0</v>
      </c>
      <c r="D45">
        <f>(I24*L24-E24*L25-F24*L26-G24*L27-H24*L28)/(I24*L24)</f>
        <v>1</v>
      </c>
      <c r="E45">
        <f>E24/I24</f>
        <v>0</v>
      </c>
      <c r="F45">
        <f>F24/I24</f>
        <v>0</v>
      </c>
      <c r="G45">
        <f>G24/I24</f>
        <v>0</v>
      </c>
      <c r="H45">
        <f>H24/I24</f>
        <v>0</v>
      </c>
      <c r="K45">
        <f>E72/F72</f>
        <v>2.5445292620865138E-3</v>
      </c>
      <c r="N45" t="s">
        <v>0</v>
      </c>
      <c r="P45">
        <f>(U24*X24-Q24*X25-R24*X26-S24*X27-T24*X28)/(U24*X24)</f>
        <v>1</v>
      </c>
      <c r="Q45">
        <f>Q24/U24</f>
        <v>0</v>
      </c>
      <c r="R45">
        <f>R24/U24</f>
        <v>0</v>
      </c>
      <c r="S45">
        <f>S24/U24</f>
        <v>0</v>
      </c>
      <c r="T45">
        <f>T24/U24</f>
        <v>0</v>
      </c>
      <c r="W45">
        <f>Q72/R72</f>
        <v>5.0000000000000001E-3</v>
      </c>
      <c r="AD45" t="s">
        <v>0</v>
      </c>
      <c r="AF45">
        <f>(AK24*AN24-AG24*AN25-AH24*AN26-AI24*AN27-AJ24*AN28)/(AK24*AN24)</f>
        <v>1</v>
      </c>
      <c r="AG45">
        <f>AG24/AK24</f>
        <v>0</v>
      </c>
      <c r="AH45">
        <f>AH24/AK24</f>
        <v>0</v>
      </c>
      <c r="AI45">
        <f>AI24/AK24</f>
        <v>0</v>
      </c>
      <c r="AJ45">
        <f>AJ24/AK24</f>
        <v>0</v>
      </c>
      <c r="AM45">
        <f>AG72/AH72</f>
        <v>5.1813471502590676E-3</v>
      </c>
    </row>
    <row r="46" spans="2:40" ht="14.1" customHeight="1" x14ac:dyDescent="0.25">
      <c r="B46" t="s">
        <v>2</v>
      </c>
      <c r="D46">
        <f>D25/I25</f>
        <v>0.32</v>
      </c>
      <c r="E46">
        <f>(I25*L25-D25*L24-F25*L26-G25*L27-H25*L28)/(I25*L25)</f>
        <v>0.84788732394366184</v>
      </c>
      <c r="F46">
        <f>F25/I25</f>
        <v>0</v>
      </c>
      <c r="G46">
        <f>G25/I25</f>
        <v>0</v>
      </c>
      <c r="H46">
        <f>H25/I25</f>
        <v>0</v>
      </c>
      <c r="K46">
        <f>E73/F73</f>
        <v>3.2010910761132677E-3</v>
      </c>
      <c r="N46" t="s">
        <v>2</v>
      </c>
      <c r="P46">
        <f>P25/U25</f>
        <v>0.3</v>
      </c>
      <c r="Q46">
        <f>(U25*X25-P25*X24-R25*X26-S25*X27-T25*X28)/(U25*X25)</f>
        <v>0.85</v>
      </c>
      <c r="R46">
        <f>R25/U25</f>
        <v>0</v>
      </c>
      <c r="S46">
        <f>S25/U25</f>
        <v>0</v>
      </c>
      <c r="T46">
        <f>T25/U25</f>
        <v>0</v>
      </c>
      <c r="W46">
        <f>Q73/R73</f>
        <v>5.8823529411764705E-3</v>
      </c>
      <c r="AD46" t="s">
        <v>2</v>
      </c>
      <c r="AF46">
        <f>AF25/AK25</f>
        <v>0.375</v>
      </c>
      <c r="AG46">
        <f>(AK25*AN25-AF25*AN24-AH25*AN26-AI25*AN27-AJ25*AN28)/(AK25*AN25)</f>
        <v>0.8125</v>
      </c>
      <c r="AH46">
        <f>AH25/AK25</f>
        <v>0</v>
      </c>
      <c r="AI46">
        <f>AI25/AK25</f>
        <v>0</v>
      </c>
      <c r="AJ46">
        <f>AJ25/AK25</f>
        <v>0</v>
      </c>
      <c r="AM46">
        <f>AG73/AH73</f>
        <v>7.971303308090873E-3</v>
      </c>
    </row>
    <row r="47" spans="2:40" ht="14.1" customHeight="1" x14ac:dyDescent="0.25">
      <c r="B47" t="s">
        <v>3</v>
      </c>
      <c r="D47">
        <f>D26/I26</f>
        <v>0</v>
      </c>
      <c r="E47">
        <f>E26/I26</f>
        <v>0</v>
      </c>
      <c r="F47">
        <f>(I26*L26-D26*L24-E26*L25-G26*L27-H26*L28)/(I26*L26)</f>
        <v>1</v>
      </c>
      <c r="G47">
        <f>G26/I26</f>
        <v>0</v>
      </c>
      <c r="H47">
        <f>H26/I26</f>
        <v>0</v>
      </c>
      <c r="K47">
        <f>E74/F74</f>
        <v>2.5445292620865133E-3</v>
      </c>
      <c r="N47" t="s">
        <v>3</v>
      </c>
      <c r="P47">
        <f>P26/U26</f>
        <v>0</v>
      </c>
      <c r="Q47">
        <f>Q26/U26</f>
        <v>0</v>
      </c>
      <c r="R47">
        <f>(U26*X26-P26*X24-Q26*X25-S26*X27-T26*X28)/(U26*X26)</f>
        <v>1</v>
      </c>
      <c r="S47">
        <f>S26/U26</f>
        <v>0</v>
      </c>
      <c r="T47">
        <f>T26/U26</f>
        <v>0</v>
      </c>
      <c r="W47">
        <f>Q74/R74</f>
        <v>5.0000000000000001E-3</v>
      </c>
      <c r="AD47" t="s">
        <v>3</v>
      </c>
      <c r="AF47">
        <f>AF26/AK26</f>
        <v>0</v>
      </c>
      <c r="AG47">
        <f>AG26/AK26</f>
        <v>0</v>
      </c>
      <c r="AH47">
        <f>(AK26*AN26-AF26*AN24-AG26*AN25-AI26*AN27-AJ26*AN28)/(AK26*AN26)</f>
        <v>1</v>
      </c>
      <c r="AI47">
        <f>AI26/AK26</f>
        <v>0</v>
      </c>
      <c r="AJ47">
        <f>AJ26/AK26</f>
        <v>0</v>
      </c>
      <c r="AM47">
        <f>AG74/AH74</f>
        <v>5.1813471502590676E-3</v>
      </c>
    </row>
    <row r="48" spans="2:40" ht="14.1" customHeight="1" x14ac:dyDescent="0.25">
      <c r="B48" t="s">
        <v>21</v>
      </c>
      <c r="D48">
        <f>D27/I27</f>
        <v>0</v>
      </c>
      <c r="E48">
        <f>E27/I27</f>
        <v>0</v>
      </c>
      <c r="F48">
        <f>F27/I27</f>
        <v>0</v>
      </c>
      <c r="G48">
        <f>(I27*L27-D27*L24-E27*L25-F27*L26-H27*L28)/(I27*L27)</f>
        <v>1</v>
      </c>
      <c r="H48">
        <f>H27/I27</f>
        <v>0</v>
      </c>
      <c r="K48">
        <f>E75/F75</f>
        <v>2.4520009252833679E-3</v>
      </c>
      <c r="N48" t="s">
        <v>21</v>
      </c>
      <c r="P48">
        <f>P27/U27</f>
        <v>0</v>
      </c>
      <c r="Q48">
        <f>Q27/U27</f>
        <v>0</v>
      </c>
      <c r="R48">
        <f>R27/U27</f>
        <v>0</v>
      </c>
      <c r="S48">
        <f>(U27*X27-P27*X24-Q27*X25-R27*X26-T27*X28)/(U27*X27)</f>
        <v>1</v>
      </c>
      <c r="T48">
        <f>T27/U27</f>
        <v>0</v>
      </c>
      <c r="W48">
        <f>Q75/R75</f>
        <v>5.0000000000000001E-3</v>
      </c>
      <c r="AD48" t="s">
        <v>21</v>
      </c>
      <c r="AF48">
        <f>AF27/AK27</f>
        <v>0</v>
      </c>
      <c r="AG48">
        <f>AG27/AK27</f>
        <v>0</v>
      </c>
      <c r="AH48">
        <f>AH27/AK27</f>
        <v>0</v>
      </c>
      <c r="AI48">
        <f>(AK27*AN27-AF27*AN24-AG27*AN25-AH27*AN26-AJ27*AN28)/(AK27*AN27)</f>
        <v>1</v>
      </c>
      <c r="AJ48">
        <f>AJ27/AK27</f>
        <v>0</v>
      </c>
      <c r="AM48">
        <f>AG75/AH75</f>
        <v>4.8359240069084635E-3</v>
      </c>
    </row>
    <row r="49" spans="2:39" ht="14.1" customHeight="1" x14ac:dyDescent="0.25">
      <c r="B49" t="s">
        <v>22</v>
      </c>
      <c r="D49">
        <f>D28/I28</f>
        <v>0.31263858093126384</v>
      </c>
      <c r="E49">
        <f>E28/I28</f>
        <v>0</v>
      </c>
      <c r="F49">
        <f>F28/I28</f>
        <v>0</v>
      </c>
      <c r="G49">
        <f>G28/I28</f>
        <v>0</v>
      </c>
      <c r="H49">
        <f>(I28*L28-D28*L24-E28*L25-F28*L26-G28*L27)/(I28*L28)</f>
        <v>0.83977272727272734</v>
      </c>
      <c r="K49">
        <f>E76/F76</f>
        <v>3.4935944190500998E-3</v>
      </c>
      <c r="N49" t="s">
        <v>22</v>
      </c>
      <c r="P49">
        <f>P28/U28</f>
        <v>0.37499999999999994</v>
      </c>
      <c r="Q49">
        <f>Q28/U28</f>
        <v>0</v>
      </c>
      <c r="R49">
        <f>R28/U28</f>
        <v>0</v>
      </c>
      <c r="S49">
        <f>S28/U28</f>
        <v>0</v>
      </c>
      <c r="T49">
        <f>(U28*X28-P28*X24-Q28*X25-R28*X26-S28*X27)/(U28*X28)</f>
        <v>0.8125</v>
      </c>
      <c r="W49">
        <f>Q76/R76</f>
        <v>7.6923076923076919E-3</v>
      </c>
      <c r="AD49" t="s">
        <v>22</v>
      </c>
      <c r="AF49">
        <f>AF28/AK28</f>
        <v>0.27272727272727271</v>
      </c>
      <c r="AG49">
        <f>AG28/AK28</f>
        <v>0</v>
      </c>
      <c r="AH49">
        <f>AH28/AK28</f>
        <v>0</v>
      </c>
      <c r="AI49">
        <f>AI28/AK28</f>
        <v>0</v>
      </c>
      <c r="AJ49">
        <f>(AK28*AN28-AF28*AN24-AG28*AN25-AH28*AN26-AI28*AN27)/(AK28*AN28)</f>
        <v>0.86363636363636365</v>
      </c>
      <c r="AM49">
        <f>AG76/AH76</f>
        <v>6.5448595582219809E-3</v>
      </c>
    </row>
    <row r="52" spans="2:39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E52" s="1" t="s">
        <v>24</v>
      </c>
      <c r="AJ52" s="1" t="s">
        <v>25</v>
      </c>
    </row>
    <row r="53" spans="2:39" ht="14.1" customHeight="1" x14ac:dyDescent="0.25">
      <c r="E53" t="s">
        <v>9</v>
      </c>
      <c r="F53" t="s">
        <v>9</v>
      </c>
      <c r="J53" t="s">
        <v>9</v>
      </c>
      <c r="K53" t="s">
        <v>9</v>
      </c>
      <c r="Q53" t="s">
        <v>9</v>
      </c>
      <c r="R53" t="s">
        <v>9</v>
      </c>
      <c r="V53" t="s">
        <v>9</v>
      </c>
      <c r="W53" t="s">
        <v>9</v>
      </c>
      <c r="AG53" t="s">
        <v>9</v>
      </c>
      <c r="AH53" t="s">
        <v>9</v>
      </c>
      <c r="AL53" t="s">
        <v>9</v>
      </c>
      <c r="AM53" t="s">
        <v>9</v>
      </c>
    </row>
    <row r="54" spans="2:39" ht="14.1" customHeight="1" x14ac:dyDescent="0.25"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E54" t="s">
        <v>7</v>
      </c>
      <c r="AF54" t="s">
        <v>7</v>
      </c>
      <c r="AG54" t="s">
        <v>16</v>
      </c>
      <c r="AH54" t="s">
        <v>7</v>
      </c>
      <c r="AJ54" t="s">
        <v>7</v>
      </c>
      <c r="AK54" t="s">
        <v>7</v>
      </c>
      <c r="AL54" t="s">
        <v>16</v>
      </c>
      <c r="AM54" t="s">
        <v>7</v>
      </c>
    </row>
    <row r="55" spans="2:39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E55" t="s">
        <v>14</v>
      </c>
      <c r="AF55" t="s">
        <v>15</v>
      </c>
      <c r="AG55" t="s">
        <v>17</v>
      </c>
      <c r="AH55" t="s">
        <v>15</v>
      </c>
      <c r="AJ55" t="s">
        <v>14</v>
      </c>
      <c r="AK55" t="s">
        <v>15</v>
      </c>
      <c r="AL55" t="s">
        <v>17</v>
      </c>
      <c r="AM55" t="s">
        <v>15</v>
      </c>
    </row>
    <row r="56" spans="2:39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A</v>
      </c>
      <c r="P56" t="s">
        <v>10</v>
      </c>
      <c r="Q56" t="s">
        <v>18</v>
      </c>
      <c r="R56" t="s">
        <v>10</v>
      </c>
      <c r="T56" t="str">
        <f>X4</f>
        <v>A</v>
      </c>
      <c r="U56" t="s">
        <v>10</v>
      </c>
      <c r="V56" t="s">
        <v>18</v>
      </c>
      <c r="W56" t="s">
        <v>10</v>
      </c>
      <c r="AE56" t="str">
        <f>AN4</f>
        <v>A</v>
      </c>
      <c r="AF56" t="s">
        <v>10</v>
      </c>
      <c r="AG56" t="s">
        <v>18</v>
      </c>
      <c r="AH56" t="s">
        <v>10</v>
      </c>
      <c r="AJ56" t="str">
        <f>AN4</f>
        <v>A</v>
      </c>
      <c r="AK56" t="s">
        <v>10</v>
      </c>
      <c r="AL56" t="s">
        <v>18</v>
      </c>
      <c r="AM56" t="s">
        <v>10</v>
      </c>
    </row>
    <row r="57" spans="2:39" ht="14.1" customHeight="1" x14ac:dyDescent="0.25">
      <c r="B57" t="s">
        <v>5</v>
      </c>
    </row>
    <row r="58" spans="2:39" ht="14.1" customHeight="1" x14ac:dyDescent="0.25">
      <c r="B58" t="s">
        <v>0</v>
      </c>
      <c r="H58">
        <f>(I6*L6-E6*L7-F6*L8-G6*L9-H6*L10)*$C$20/$C$11</f>
        <v>48.8125</v>
      </c>
      <c r="I58">
        <f t="shared" ref="I58:I63" si="0">H58/C6</f>
        <v>0.97624999999999995</v>
      </c>
      <c r="J58">
        <f>L6/$H$63</f>
        <v>1.7593416152710849E-3</v>
      </c>
      <c r="K58">
        <f>I58/$I$63</f>
        <v>0.6870229007633587</v>
      </c>
      <c r="T58">
        <f>(U6*X6-Q6*X7-R6*X8-S6*X9-T6*X10)*$O$20/$O$11</f>
        <v>25</v>
      </c>
      <c r="U58">
        <f>T58/O6</f>
        <v>1</v>
      </c>
      <c r="V58">
        <f>X6/$T$63</f>
        <v>3.3333333333333335E-3</v>
      </c>
      <c r="W58">
        <f>U58/$U$63</f>
        <v>0.66666666666666663</v>
      </c>
      <c r="AJ58">
        <f>(AK6*AN6-AG6*AN7-AH6*AN8-AI6*AN9-AJ6*AN10)*$AE$20/$AE$11</f>
        <v>23.8125</v>
      </c>
      <c r="AK58">
        <f t="shared" ref="AK58:AK62" si="1">AJ58/AE6</f>
        <v>0.95250000000000001</v>
      </c>
      <c r="AL58">
        <f>AN6/$AJ$63</f>
        <v>3.7495313085864268E-3</v>
      </c>
      <c r="AM58">
        <f>AK58/$AK$63</f>
        <v>0.7142857142857143</v>
      </c>
    </row>
    <row r="59" spans="2:39" ht="14.1" customHeight="1" x14ac:dyDescent="0.25">
      <c r="B59" t="s">
        <v>2</v>
      </c>
      <c r="H59">
        <f>(I7*L7-D7*L6-F7*L8-G7*L9-H7*L10)*$C$20/$C$11</f>
        <v>148.60694444444445</v>
      </c>
      <c r="I59">
        <f t="shared" si="0"/>
        <v>1.4860694444444444</v>
      </c>
      <c r="J59">
        <f>L7/$H$63</f>
        <v>3.5621237642525674E-3</v>
      </c>
      <c r="K59">
        <f>I59/$I$63</f>
        <v>1.0458015267175571</v>
      </c>
      <c r="T59">
        <f>(U7*X7-P7*X6-R7*X8-S7*X9-T7*X10)*$O$20/$O$11</f>
        <v>85</v>
      </c>
      <c r="U59">
        <f t="shared" ref="U59:U63" si="2">T59/O7</f>
        <v>1.7</v>
      </c>
      <c r="V59">
        <f>X7/$T$63</f>
        <v>6.6666666666666671E-3</v>
      </c>
      <c r="W59">
        <f>U59/$U$63</f>
        <v>1.1333333333333333</v>
      </c>
      <c r="AJ59">
        <f>(AK7*AN7-AF7*AN6-AH7*AN8-AI7*AN9-AJ7*AN10)*$AE$20/$AE$11</f>
        <v>61.912500000000001</v>
      </c>
      <c r="AK59">
        <f>AJ59/AE7</f>
        <v>1.2382500000000001</v>
      </c>
      <c r="AL59">
        <f>AN7/$AJ$63</f>
        <v>7.4990626171728535E-3</v>
      </c>
      <c r="AM59">
        <f>AK59/$AK$63</f>
        <v>0.92857142857142871</v>
      </c>
    </row>
    <row r="60" spans="2:39" ht="14.1" customHeight="1" x14ac:dyDescent="0.25">
      <c r="B60" t="s">
        <v>3</v>
      </c>
      <c r="H60">
        <f>(I8*L8-D8*L6-E8*L7-G8*L9-H8*L10)*$C$20/$C$11</f>
        <v>195.25</v>
      </c>
      <c r="I60">
        <f t="shared" si="0"/>
        <v>1.9524999999999999</v>
      </c>
      <c r="J60">
        <f>L8/$H$63</f>
        <v>3.5186832305421699E-3</v>
      </c>
      <c r="K60">
        <f>I60/$I$63</f>
        <v>1.3740458015267174</v>
      </c>
      <c r="T60">
        <f>(U8*X8-P8*X6-Q8*X7-S8*X9-T8*X10)*$O$20/$O$11</f>
        <v>100</v>
      </c>
      <c r="U60">
        <f t="shared" si="2"/>
        <v>2</v>
      </c>
      <c r="V60">
        <f>X8/$T$63</f>
        <v>6.6666666666666671E-3</v>
      </c>
      <c r="W60">
        <f>U60/$U$63</f>
        <v>1.3333333333333333</v>
      </c>
      <c r="AJ60">
        <f>(AK8*AN8-AF8*AN6-AG8*AN7-AI8*AN9-AJ8*AN10)*$AE$20/$AE$11</f>
        <v>95.25</v>
      </c>
      <c r="AK60">
        <f t="shared" si="1"/>
        <v>1.905</v>
      </c>
      <c r="AL60">
        <f>AN8/$AJ$63</f>
        <v>7.4990626171728535E-3</v>
      </c>
      <c r="AM60">
        <f>AK60/$AK$63</f>
        <v>1.4285714285714286</v>
      </c>
    </row>
    <row r="61" spans="2:39" ht="14.1" customHeight="1" x14ac:dyDescent="0.25">
      <c r="B61" t="s">
        <v>21</v>
      </c>
      <c r="H61">
        <f>(I9*L9-D9*L6-E9*L7-F9*L8-H9*L10)*$C$20/$C$11</f>
        <v>48.8125</v>
      </c>
      <c r="I61">
        <f t="shared" si="0"/>
        <v>0.97624999999999995</v>
      </c>
      <c r="J61">
        <f>L9/$H$63</f>
        <v>1.7593416152710849E-3</v>
      </c>
      <c r="K61">
        <f>I61/$I$63</f>
        <v>0.6870229007633587</v>
      </c>
      <c r="T61">
        <f>(U9*X9-P9*X6-Q9*X7-R9*X8-T9*X10)*$O$20/$O$11</f>
        <v>25</v>
      </c>
      <c r="U61">
        <f t="shared" si="2"/>
        <v>1</v>
      </c>
      <c r="V61">
        <f>X9/$T$63</f>
        <v>3.3333333333333335E-3</v>
      </c>
      <c r="W61">
        <f>U61/$U$63</f>
        <v>0.66666666666666663</v>
      </c>
      <c r="AJ61">
        <f>(AK9*AN9-AF9*AN6-AG9*AN7-AH9*AN8-AJ9*AN10)*$AE$20/$AE$11</f>
        <v>23.8125</v>
      </c>
      <c r="AK61">
        <f t="shared" si="1"/>
        <v>0.95250000000000001</v>
      </c>
      <c r="AL61">
        <f>AN9/$AJ$63</f>
        <v>3.7495313085864268E-3</v>
      </c>
      <c r="AM61">
        <f>AK61/$AK$63</f>
        <v>0.7142857142857143</v>
      </c>
    </row>
    <row r="62" spans="2:39" ht="14.1" customHeight="1" x14ac:dyDescent="0.25">
      <c r="B62" t="s">
        <v>22</v>
      </c>
      <c r="H62">
        <f>(I10*L10-D10*L6-E10*L7-F10*L8-G10*L9)*$C$20/$C$11</f>
        <v>126.91249999999999</v>
      </c>
      <c r="I62">
        <f t="shared" si="0"/>
        <v>1.2691249999999998</v>
      </c>
      <c r="J62">
        <f>L10/$H$63</f>
        <v>3.5186832305421699E-3</v>
      </c>
      <c r="K62">
        <f>I62/$I$63</f>
        <v>0.89312977099236623</v>
      </c>
      <c r="T62">
        <f>(U10*X10-P10*X6-Q10*X7-R10*X8-S10*X9)*$O$20/$O$11</f>
        <v>65</v>
      </c>
      <c r="U62">
        <f t="shared" si="2"/>
        <v>1.3</v>
      </c>
      <c r="V62">
        <f>X10/$T$63</f>
        <v>6.6666666666666671E-3</v>
      </c>
      <c r="W62">
        <f>U62/$U$63</f>
        <v>0.8666666666666667</v>
      </c>
      <c r="AJ62">
        <f>(AK10*AN10-AF10*AN6-AG10*AN7-AH10*AN8-AI10*AN9)*$AE$20/$AE$11</f>
        <v>61.912500000000001</v>
      </c>
      <c r="AK62">
        <f t="shared" si="1"/>
        <v>1.2382500000000001</v>
      </c>
      <c r="AL62">
        <f>AN10/$AJ$63</f>
        <v>7.4990626171728535E-3</v>
      </c>
      <c r="AM62">
        <f>AK62/$AK$63</f>
        <v>0.92857142857142871</v>
      </c>
    </row>
    <row r="63" spans="2:39" ht="14.1" customHeight="1" x14ac:dyDescent="0.25">
      <c r="H63">
        <f>SUM(H58:H62)</f>
        <v>568.3944444444445</v>
      </c>
      <c r="I63">
        <f t="shared" si="0"/>
        <v>1.4209861111111113</v>
      </c>
      <c r="T63">
        <f>SUM(T58:T62)</f>
        <v>300</v>
      </c>
      <c r="U63">
        <f t="shared" si="2"/>
        <v>1.5</v>
      </c>
      <c r="AJ63">
        <f>SUM(AJ58:AJ62)</f>
        <v>266.7</v>
      </c>
      <c r="AK63">
        <f>AJ63/AE11</f>
        <v>1.3334999999999999</v>
      </c>
    </row>
    <row r="64" spans="2:39" ht="14.1" customHeight="1" x14ac:dyDescent="0.25">
      <c r="B64" t="s">
        <v>6</v>
      </c>
    </row>
    <row r="65" spans="2:39" ht="14.1" customHeight="1" x14ac:dyDescent="0.25">
      <c r="B65" t="s">
        <v>0</v>
      </c>
      <c r="C65">
        <f>I15*L15-E15*L16-F15*L17-G15*L18-H15*L19</f>
        <v>50</v>
      </c>
      <c r="D65">
        <f t="shared" ref="D65:D70" si="3">C65/C15</f>
        <v>1</v>
      </c>
      <c r="E65">
        <f>L15/$C$70</f>
        <v>1.7693025998918759E-3</v>
      </c>
      <c r="F65">
        <f>D65/$D$70</f>
        <v>0.6909126652577775</v>
      </c>
      <c r="H65">
        <f>(I15*L15-E15*L16-F15*L17-G15*L18-H15*L19)*$C$29/$C$20</f>
        <v>50.320102432778491</v>
      </c>
      <c r="I65">
        <f t="shared" ref="I65:I70" si="4">H65/C15</f>
        <v>1.0064020486555698</v>
      </c>
      <c r="J65">
        <f>L15/$H$70</f>
        <v>1.7580474942945994E-3</v>
      </c>
      <c r="K65">
        <f>I65/$I$70</f>
        <v>0.69091266525777761</v>
      </c>
      <c r="O65">
        <f>U15*X15-Q15*X16-R15*X17-S15*X18-T15*X19</f>
        <v>25</v>
      </c>
      <c r="P65">
        <f>O65/O15</f>
        <v>1</v>
      </c>
      <c r="Q65">
        <f>X15/$O$70</f>
        <v>3.3670033670033669E-3</v>
      </c>
      <c r="R65">
        <f>P65/$P$70</f>
        <v>0.67340067340067333</v>
      </c>
      <c r="T65">
        <f>(U15*X15-Q15*X16-R15*X17-S15*X18-T15*X19)*$O$29/$O$20</f>
        <v>25</v>
      </c>
      <c r="U65">
        <f t="shared" ref="U65:U70" si="5">T65/O15</f>
        <v>1</v>
      </c>
      <c r="V65">
        <f>X15/$T$70</f>
        <v>3.3670033670033669E-3</v>
      </c>
      <c r="W65">
        <f>U65/$U$70</f>
        <v>0.67340067340067333</v>
      </c>
      <c r="AE65">
        <f>AK15*AN15-AG15*AN16-AH15*AN17-AI15*AN18-AJ15*AN19</f>
        <v>25</v>
      </c>
      <c r="AF65">
        <f t="shared" ref="AF65:AF70" si="6">AE65/AE15</f>
        <v>1</v>
      </c>
      <c r="AG65">
        <f>AN15/$AE$70</f>
        <v>3.7914691943127963E-3</v>
      </c>
      <c r="AH65">
        <f>AF65/$AF$70</f>
        <v>0.7222748815165877</v>
      </c>
      <c r="AJ65">
        <f>(AK15*AN15-AG15*AN16-AH15*AN17-AI15*AN18-AJ15*AN19)*$AE$29/$AE$20</f>
        <v>25.328083989501312</v>
      </c>
      <c r="AK65">
        <f t="shared" ref="AK65:AK70" si="7">AJ65/AE15</f>
        <v>1.0131233595800524</v>
      </c>
      <c r="AL65">
        <f>AN15/$AJ$70</f>
        <v>3.7423568990496768E-3</v>
      </c>
      <c r="AM65">
        <f>AK65/$AK$70</f>
        <v>0.72227488151658759</v>
      </c>
    </row>
    <row r="66" spans="2:39" ht="14.1" customHeight="1" x14ac:dyDescent="0.25">
      <c r="B66" t="s">
        <v>2</v>
      </c>
      <c r="C66">
        <f>I16*L16-D16*L15-F16*L17-G16*L18-H16*L19</f>
        <v>157.41666666666669</v>
      </c>
      <c r="D66">
        <f t="shared" si="3"/>
        <v>1.6145299145299148</v>
      </c>
      <c r="E66">
        <f>L16/$C$70</f>
        <v>3.6696646516275952E-3</v>
      </c>
      <c r="F66">
        <f>D66/$D$70</f>
        <v>1.1154991663862752</v>
      </c>
      <c r="H66">
        <f>(I16*L16-D16*L15-F16*L17-G16*L18-H16*L19)*$C$29/$C$20</f>
        <v>158.4244558258643</v>
      </c>
      <c r="I66">
        <f t="shared" si="4"/>
        <v>1.6248662135986083</v>
      </c>
      <c r="J66">
        <f>L16/$H$70</f>
        <v>3.646320728907318E-3</v>
      </c>
      <c r="K66">
        <f>I66/$I$70</f>
        <v>1.1154991663862752</v>
      </c>
      <c r="O66">
        <f>U16*X16-P16*X15-R16*X17-S16*X18-T16*X19</f>
        <v>102</v>
      </c>
      <c r="P66">
        <f t="shared" ref="P66:P70" si="8">O66/O16</f>
        <v>1.7</v>
      </c>
      <c r="Q66">
        <f>X16/$O$70</f>
        <v>6.7340067340067337E-3</v>
      </c>
      <c r="R66">
        <f>P66/$P$70</f>
        <v>1.1447811447811447</v>
      </c>
      <c r="T66">
        <f>(U16*X16-P16*X15-R16*X17-S16*X18-T16*X19)*$O$29/$O$20</f>
        <v>102</v>
      </c>
      <c r="U66">
        <f t="shared" si="5"/>
        <v>1.7</v>
      </c>
      <c r="V66">
        <f>X16/$T$70</f>
        <v>6.7340067340067337E-3</v>
      </c>
      <c r="W66">
        <f>U66/$U$70</f>
        <v>1.1447811447811447</v>
      </c>
      <c r="AE66">
        <f>AK16*AN16-AF16*AN15-AH16*AN17-AI16*AN18-AJ16*AN19</f>
        <v>48.75</v>
      </c>
      <c r="AF66">
        <f t="shared" si="6"/>
        <v>1.3</v>
      </c>
      <c r="AG66">
        <f>AN16/$AE$70</f>
        <v>7.5829383886255926E-3</v>
      </c>
      <c r="AH66">
        <f>AF66/$AF$70</f>
        <v>0.93895734597156399</v>
      </c>
      <c r="AJ66">
        <f>(AK16*AN16-AF16*AN15-AH16*AN17-AI16*AN18-AJ16*AN19)*$AE$29/$AE$20</f>
        <v>49.389763779527556</v>
      </c>
      <c r="AK66">
        <f t="shared" si="7"/>
        <v>1.3170603674540682</v>
      </c>
      <c r="AL66">
        <f>AN16/$AJ$70</f>
        <v>7.4847137980993536E-3</v>
      </c>
      <c r="AM66">
        <f>AK66/$AK$70</f>
        <v>0.93895734597156388</v>
      </c>
    </row>
    <row r="67" spans="2:39" ht="14.1" customHeight="1" x14ac:dyDescent="0.25">
      <c r="B67" t="s">
        <v>3</v>
      </c>
      <c r="C67">
        <f>I17*L17-D17*L15-E17*L16-G17*L18-H17*L19</f>
        <v>177.7777777777778</v>
      </c>
      <c r="D67">
        <f t="shared" si="3"/>
        <v>1.975308641975309</v>
      </c>
      <c r="E67">
        <f>L17/$C$70</f>
        <v>3.4949187158358043E-3</v>
      </c>
      <c r="F67">
        <f>D67/$D$70</f>
        <v>1.3647657585338817</v>
      </c>
      <c r="H67">
        <f>(I17*L17-D17*L15-E17*L16-G17*L18-H17*L19)*$C$29/$C$20</f>
        <v>178.91591976099019</v>
      </c>
      <c r="I67">
        <f t="shared" si="4"/>
        <v>1.9879546640110022</v>
      </c>
      <c r="J67">
        <f>L17/$H$70</f>
        <v>3.4726864084831596E-3</v>
      </c>
      <c r="K67">
        <f>I67/$I$70</f>
        <v>1.3647657585338817</v>
      </c>
      <c r="O67">
        <f>U17*X17-P17*X15-Q17*X16-S17*X18-T17*X19</f>
        <v>80</v>
      </c>
      <c r="P67">
        <f t="shared" si="8"/>
        <v>2</v>
      </c>
      <c r="Q67">
        <f>X17/$O$70</f>
        <v>6.7340067340067337E-3</v>
      </c>
      <c r="R67">
        <f>P67/$P$70</f>
        <v>1.3468013468013467</v>
      </c>
      <c r="T67">
        <f>(U17*X17-P17*X15-Q17*X16-S17*X18-T17*X19)*$O$29/$O$20</f>
        <v>80</v>
      </c>
      <c r="U67">
        <f t="shared" si="5"/>
        <v>2</v>
      </c>
      <c r="V67">
        <f>X17/$T$70</f>
        <v>6.7340067340067337E-3</v>
      </c>
      <c r="W67">
        <f>U67/$U$70</f>
        <v>1.3468013468013467</v>
      </c>
      <c r="AE67">
        <f>AK17*AN17-AF17*AN15-AG17*AN16-AI17*AN18-AJ17*AN19</f>
        <v>100</v>
      </c>
      <c r="AF67">
        <f t="shared" si="6"/>
        <v>2</v>
      </c>
      <c r="AG67">
        <f>AN17/$AE$70</f>
        <v>7.5829383886255926E-3</v>
      </c>
      <c r="AH67">
        <f>AF67/$AF$70</f>
        <v>1.4445497630331754</v>
      </c>
      <c r="AJ67">
        <f>(AK17*AN17-AF17*AN15-AG17*AN16-AI17*AN18-AJ17*AN19)*$AE$29/$AE$20</f>
        <v>101.31233595800525</v>
      </c>
      <c r="AK67">
        <f t="shared" si="7"/>
        <v>2.0262467191601048</v>
      </c>
      <c r="AL67">
        <f>AN17/$AJ$70</f>
        <v>7.4847137980993536E-3</v>
      </c>
      <c r="AM67">
        <f>AK67/$AK$70</f>
        <v>1.4445497630331752</v>
      </c>
    </row>
    <row r="68" spans="2:39" ht="14.1" customHeight="1" x14ac:dyDescent="0.25">
      <c r="B68" t="s">
        <v>21</v>
      </c>
      <c r="C68">
        <f>I18*L18-D18*L15-E18*L16-F18*L17-H18*L19</f>
        <v>50</v>
      </c>
      <c r="D68">
        <f t="shared" si="3"/>
        <v>0.94339622641509435</v>
      </c>
      <c r="E68">
        <f>L18/$C$70</f>
        <v>1.7693025998918759E-3</v>
      </c>
      <c r="F68">
        <f>D68/$D$70</f>
        <v>0.65180440118658256</v>
      </c>
      <c r="H68">
        <f>(I18*L18-D18*L15-E18*L16-F18*L17-H18*L19)*$C$29/$C$20</f>
        <v>50.320102432778491</v>
      </c>
      <c r="I68">
        <f t="shared" si="4"/>
        <v>0.94943589495808478</v>
      </c>
      <c r="J68">
        <f>L18/$H$70</f>
        <v>1.7580474942945994E-3</v>
      </c>
      <c r="K68">
        <f>I68/$I$70</f>
        <v>0.65180440118658267</v>
      </c>
      <c r="O68">
        <f>U18*X18-P18*X15-Q18*X16-R18*X17-T18*X19</f>
        <v>25</v>
      </c>
      <c r="P68">
        <f t="shared" si="8"/>
        <v>1</v>
      </c>
      <c r="Q68">
        <f>X18/$O$70</f>
        <v>3.3670033670033669E-3</v>
      </c>
      <c r="R68">
        <f>P68/$P$70</f>
        <v>0.67340067340067333</v>
      </c>
      <c r="T68">
        <f>(U18*X18-P18*X15-Q18*X16-R18*X17-T18*X19)*$O$29/$O$20</f>
        <v>25</v>
      </c>
      <c r="U68">
        <f t="shared" si="5"/>
        <v>1</v>
      </c>
      <c r="V68">
        <f>X18/$T$70</f>
        <v>3.3670033670033669E-3</v>
      </c>
      <c r="W68">
        <f>U68/$U$70</f>
        <v>0.67340067340067333</v>
      </c>
      <c r="AE68">
        <f>AK18*AN18-AF18*AN15-AG18*AN16-AH18*AN17-AJ18*AN19</f>
        <v>25</v>
      </c>
      <c r="AF68">
        <f t="shared" si="6"/>
        <v>0.8928571428571429</v>
      </c>
      <c r="AG68">
        <f>AN18/$AE$70</f>
        <v>3.7914691943127963E-3</v>
      </c>
      <c r="AH68">
        <f>AF68/$AF$70</f>
        <v>0.64488828706838186</v>
      </c>
      <c r="AJ68">
        <f>(AK18*AN18-AF18*AN15-AG18*AN16-AH18*AN17-AJ18*AN19)*$AE$29/$AE$20</f>
        <v>25.328083989501312</v>
      </c>
      <c r="AK68">
        <f t="shared" si="7"/>
        <v>0.90457442819647549</v>
      </c>
      <c r="AL68">
        <f>AN18/$AJ$70</f>
        <v>3.7423568990496768E-3</v>
      </c>
      <c r="AM68">
        <f>AK68/$AK$70</f>
        <v>0.64488828706838186</v>
      </c>
    </row>
    <row r="69" spans="2:39" ht="14.1" customHeight="1" x14ac:dyDescent="0.25">
      <c r="B69" t="s">
        <v>22</v>
      </c>
      <c r="C69">
        <f>I19*L19-D19*L15-E19*L16-F19*L17-G19*L18</f>
        <v>130</v>
      </c>
      <c r="D69">
        <f t="shared" si="3"/>
        <v>1.3</v>
      </c>
      <c r="E69">
        <f>L19/$C$70</f>
        <v>3.5386051997837518E-3</v>
      </c>
      <c r="F69">
        <f>D69/$D$70</f>
        <v>0.89818646483511078</v>
      </c>
      <c r="H69">
        <f>(I19*L19-D19*L15-E19*L16-F19*L17-G19*L18)*$C$29/$C$20</f>
        <v>130.83226632522408</v>
      </c>
      <c r="I69">
        <f t="shared" si="4"/>
        <v>1.3083226632522409</v>
      </c>
      <c r="J69">
        <f>L19/$H$70</f>
        <v>3.5160949885891988E-3</v>
      </c>
      <c r="K69">
        <f>I69/$I$70</f>
        <v>0.898186464835111</v>
      </c>
      <c r="O69">
        <f>U19*X19-P19*X15-Q19*X16-R19*X17-S19*X18</f>
        <v>65</v>
      </c>
      <c r="P69">
        <f t="shared" si="8"/>
        <v>1.3</v>
      </c>
      <c r="Q69">
        <f>X19/$O$70</f>
        <v>6.7340067340067337E-3</v>
      </c>
      <c r="R69">
        <f>P69/$P$70</f>
        <v>0.87542087542087543</v>
      </c>
      <c r="T69">
        <f>(U19*X19-P19*X15-Q19*X16-R19*X17-S19*X18)*$O$29/$O$20</f>
        <v>65</v>
      </c>
      <c r="U69">
        <f t="shared" si="5"/>
        <v>1.3</v>
      </c>
      <c r="V69">
        <f>X19/$T$70</f>
        <v>6.7340067340067337E-3</v>
      </c>
      <c r="W69">
        <f>U69/$U$70</f>
        <v>0.87542087542087543</v>
      </c>
      <c r="AE69">
        <f>AK19*AN19-AF19*AN15-AG19*AN16-AH19*AN17-AI19*AN18</f>
        <v>65</v>
      </c>
      <c r="AF69">
        <f t="shared" si="6"/>
        <v>1.3</v>
      </c>
      <c r="AG69">
        <f>AN19/$AE$70</f>
        <v>7.5829383886255926E-3</v>
      </c>
      <c r="AH69">
        <f>AF69/$AF$70</f>
        <v>0.93895734597156399</v>
      </c>
      <c r="AJ69">
        <f>(AK19*AN19-AF19*AN15-AG19*AN16-AH19*AN17-AI19*AN18)*$AE$29/$AE$20</f>
        <v>65.853018372703417</v>
      </c>
      <c r="AK69">
        <f t="shared" si="7"/>
        <v>1.3170603674540684</v>
      </c>
      <c r="AL69">
        <f>AN19/$AJ$70</f>
        <v>7.4847137980993536E-3</v>
      </c>
      <c r="AM69">
        <f>AK69/$AK$70</f>
        <v>0.93895734597156399</v>
      </c>
    </row>
    <row r="70" spans="2:39" ht="14.1" customHeight="1" x14ac:dyDescent="0.25">
      <c r="C70">
        <f>SUM(C65:C69)</f>
        <v>565.19444444444446</v>
      </c>
      <c r="D70">
        <f t="shared" si="3"/>
        <v>1.4473609332764263</v>
      </c>
      <c r="H70">
        <f>SUM(H65:H69)</f>
        <v>568.81284677763551</v>
      </c>
      <c r="I70">
        <f t="shared" si="4"/>
        <v>1.4566270083934327</v>
      </c>
      <c r="O70">
        <f>SUM(O65:O69)</f>
        <v>297</v>
      </c>
      <c r="P70">
        <f t="shared" si="8"/>
        <v>1.4850000000000001</v>
      </c>
      <c r="T70">
        <f>SUM(T65:T69)</f>
        <v>297</v>
      </c>
      <c r="U70">
        <f t="shared" si="5"/>
        <v>1.4850000000000001</v>
      </c>
      <c r="AE70">
        <f>SUM(AE65:AE69)</f>
        <v>263.75</v>
      </c>
      <c r="AF70">
        <f t="shared" si="6"/>
        <v>1.3845144356955381</v>
      </c>
      <c r="AJ70">
        <f>SUM(AJ65:AJ69)</f>
        <v>267.21128608923885</v>
      </c>
      <c r="AK70">
        <f t="shared" si="7"/>
        <v>1.4026839164789442</v>
      </c>
    </row>
    <row r="71" spans="2:39" ht="14.1" customHeight="1" x14ac:dyDescent="0.25">
      <c r="B71" t="s">
        <v>23</v>
      </c>
    </row>
    <row r="72" spans="2:39" ht="14.1" customHeight="1" x14ac:dyDescent="0.25">
      <c r="B72" t="s">
        <v>0</v>
      </c>
      <c r="C72">
        <f>I24*L24-E24*L25-F24*L26-G24*L27-H24*L28</f>
        <v>50</v>
      </c>
      <c r="D72">
        <f t="shared" ref="D72:D77" si="9">C72/C24</f>
        <v>1</v>
      </c>
      <c r="E72">
        <f>L24/$C$77</f>
        <v>1.6933207902163688E-3</v>
      </c>
      <c r="F72">
        <f>D72/$D$77</f>
        <v>0.66547507055503297</v>
      </c>
      <c r="H72">
        <f>(I24*L24-E24*L25-F24*L26-G24*L27-H24*L28)*$C$29/$C$20</f>
        <v>50.320102432778491</v>
      </c>
      <c r="I72">
        <f t="shared" ref="I72:I77" si="10">H72/C24</f>
        <v>1.0064020486555698</v>
      </c>
      <c r="J72">
        <f>L24/$H$77</f>
        <v>1.6825490294643563E-3</v>
      </c>
      <c r="K72">
        <f>I72/$I$77</f>
        <v>0.66547507055503308</v>
      </c>
      <c r="O72">
        <f>U24*X24-Q24*X25-R24*X26-S24*X27-T24*X28</f>
        <v>25</v>
      </c>
      <c r="P72">
        <f t="shared" ref="P72:P77" si="11">O72/O24</f>
        <v>1</v>
      </c>
      <c r="Q72">
        <f>X24/$O$77</f>
        <v>3.3400133600534404E-3</v>
      </c>
      <c r="R72">
        <f>P72/$P$77</f>
        <v>0.66800267201068808</v>
      </c>
      <c r="T72">
        <f>(U24*X24-Q24*X25-R24*X26-S24*X27-T24*X28)*$O$29/$O$20</f>
        <v>25</v>
      </c>
      <c r="U72">
        <f t="shared" ref="U72:U77" si="12">T72/O24</f>
        <v>1</v>
      </c>
      <c r="V72">
        <f>X24/$T$77</f>
        <v>3.3400133600534404E-3</v>
      </c>
      <c r="W72">
        <f>U72/$U$77</f>
        <v>0.66800267201068808</v>
      </c>
      <c r="AE72">
        <f>AK24*AN24-AG24*AN25-AH24*AN26-AI24*AN27-AJ24*AN28</f>
        <v>25</v>
      </c>
      <c r="AF72">
        <f t="shared" ref="AF72:AF77" si="13">AE72/AE24</f>
        <v>1</v>
      </c>
      <c r="AG72">
        <f>AN24/$AE$77</f>
        <v>3.4602076124567475E-3</v>
      </c>
      <c r="AH72">
        <f>AF72/$AF$77</f>
        <v>0.66782006920415227</v>
      </c>
      <c r="AJ72">
        <f>(AK24*AN24-AG24*AN25-AH24*AN26-AI24*AN27-AJ24*AN28)*$AE$29/$AE$20</f>
        <v>25.328083989501312</v>
      </c>
      <c r="AK72">
        <f t="shared" ref="AK72:AK77" si="14">AJ72/AE24</f>
        <v>1.0131233595800524</v>
      </c>
      <c r="AL72">
        <f>AN24/$AJ$77</f>
        <v>3.4153862703264789E-3</v>
      </c>
      <c r="AM72">
        <f>AK72/$AK$77</f>
        <v>0.66782006920415227</v>
      </c>
    </row>
    <row r="73" spans="2:39" ht="14.1" customHeight="1" x14ac:dyDescent="0.25">
      <c r="B73" t="s">
        <v>2</v>
      </c>
      <c r="C73">
        <f>I25*L25-D25*L24-F25*L26-G25*L27-H25*L28</f>
        <v>160.5333333333333</v>
      </c>
      <c r="D73">
        <f t="shared" si="9"/>
        <v>1.6722222222222218</v>
      </c>
      <c r="E73">
        <f>L25/$C$77</f>
        <v>3.5622452179366573E-3</v>
      </c>
      <c r="F73">
        <f>D73/$D$77</f>
        <v>1.112822201317027</v>
      </c>
      <c r="H73">
        <f>(I25*L25-D25*L24-F25*L26-G25*L27-H25*L28)*$C$29/$C$20</f>
        <v>161.56107554417412</v>
      </c>
      <c r="I73">
        <f t="shared" si="10"/>
        <v>1.6829278702518138</v>
      </c>
      <c r="J73">
        <f>L25/$H$77</f>
        <v>3.5395846249472386E-3</v>
      </c>
      <c r="K73">
        <f>I73/$I$77</f>
        <v>1.1128222013170272</v>
      </c>
      <c r="O73">
        <f>U25*X25-P25*X24-R25*X26-S25*X27-T25*X28</f>
        <v>112.2</v>
      </c>
      <c r="P73">
        <f t="shared" si="11"/>
        <v>1.7</v>
      </c>
      <c r="Q73">
        <f>X25/$O$77</f>
        <v>6.6800267201068807E-3</v>
      </c>
      <c r="R73">
        <f>P73/$P$77</f>
        <v>1.1356045424181698</v>
      </c>
      <c r="T73">
        <f>(U25*X25-P25*X24-R25*X26-S25*X27-T25*X28)*$O$29/$O$20</f>
        <v>112.2</v>
      </c>
      <c r="U73">
        <f t="shared" si="12"/>
        <v>1.7</v>
      </c>
      <c r="V73">
        <f>X25/$T$77</f>
        <v>6.6800267201068807E-3</v>
      </c>
      <c r="W73">
        <f>U73/$U$77</f>
        <v>1.1356045424181698</v>
      </c>
      <c r="AE73">
        <f>AK25*AN25-AF25*AN24-AH25*AN26-AI25*AN27-AJ25*AN28</f>
        <v>39</v>
      </c>
      <c r="AF73">
        <f t="shared" si="13"/>
        <v>1.3</v>
      </c>
      <c r="AG73">
        <f>AN25/$AE$77</f>
        <v>6.920415224913495E-3</v>
      </c>
      <c r="AH73">
        <f>AF73/$AF$77</f>
        <v>0.86816608996539801</v>
      </c>
      <c r="AJ73">
        <f>(AK25*AN25-AF25*AN24-AH25*AN26-AI25*AN27-AJ25*AN28)*$AE$29/$AE$20</f>
        <v>39.511811023622045</v>
      </c>
      <c r="AK73">
        <f t="shared" si="14"/>
        <v>1.3170603674540682</v>
      </c>
      <c r="AL73">
        <f>AN25/$AJ$77</f>
        <v>6.8307725406529579E-3</v>
      </c>
      <c r="AM73">
        <f>AK73/$AK$77</f>
        <v>0.8681660899653979</v>
      </c>
    </row>
    <row r="74" spans="2:39" ht="14.1" customHeight="1" x14ac:dyDescent="0.25">
      <c r="B74" t="s">
        <v>3</v>
      </c>
      <c r="C74">
        <f>I26*L26-D26*L24-E26*L25-G26*L27-H26*L28</f>
        <v>177.7777777777778</v>
      </c>
      <c r="D74">
        <f t="shared" si="9"/>
        <v>1.975308641975309</v>
      </c>
      <c r="E74">
        <f>L26/$C$77</f>
        <v>3.3448311905508519E-3</v>
      </c>
      <c r="F74">
        <f>D74/$D$77</f>
        <v>1.3145186578864851</v>
      </c>
      <c r="H74">
        <f>(I26*L26-D26*L24-E26*L25-G26*L27-H26*L28)*$C$29/$C$20</f>
        <v>178.91591976099019</v>
      </c>
      <c r="I74">
        <f t="shared" si="10"/>
        <v>1.9879546640110022</v>
      </c>
      <c r="J74">
        <f>L26/$H$77</f>
        <v>3.3235536384481116E-3</v>
      </c>
      <c r="K74">
        <f>I74/$I$77</f>
        <v>1.3145186578864851</v>
      </c>
      <c r="O74">
        <f>U26*X26-P26*X24-Q26*X25-S26*X27-T26*X28</f>
        <v>80</v>
      </c>
      <c r="P74">
        <f t="shared" si="11"/>
        <v>2</v>
      </c>
      <c r="Q74">
        <f>X26/$O$77</f>
        <v>6.6800267201068807E-3</v>
      </c>
      <c r="R74">
        <f>P74/$P$77</f>
        <v>1.3360053440213762</v>
      </c>
      <c r="T74">
        <f>(U26*X26-P26*X24-Q26*X25-S26*X27-T26*X28)*$O$29/$O$20</f>
        <v>80</v>
      </c>
      <c r="U74">
        <f t="shared" si="12"/>
        <v>2</v>
      </c>
      <c r="V74">
        <f>X26/$T$77</f>
        <v>6.6800267201068807E-3</v>
      </c>
      <c r="W74">
        <f>U74/$U$77</f>
        <v>1.3360053440213762</v>
      </c>
      <c r="AE74">
        <f>AK26*AN26-AF26*AN24-AG26*AN25-AI26*AN27-AJ26*AN28</f>
        <v>100</v>
      </c>
      <c r="AF74">
        <f t="shared" si="13"/>
        <v>2</v>
      </c>
      <c r="AG74">
        <f>AN26/$AE$77</f>
        <v>6.920415224913495E-3</v>
      </c>
      <c r="AH74">
        <f>AF74/$AF$77</f>
        <v>1.3356401384083045</v>
      </c>
      <c r="AJ74">
        <f>(AK26*AN26-AF26*AN24-AG26*AN25-AI26*AN27-AJ26*AN28)*$AE$29/$AE$20</f>
        <v>101.31233595800525</v>
      </c>
      <c r="AK74">
        <f t="shared" si="14"/>
        <v>2.0262467191601048</v>
      </c>
      <c r="AL74">
        <f>AN26/$AJ$77</f>
        <v>6.8307725406529579E-3</v>
      </c>
      <c r="AM74">
        <f>AK74/$AK$77</f>
        <v>1.3356401384083045</v>
      </c>
    </row>
    <row r="75" spans="2:39" ht="14.1" customHeight="1" x14ac:dyDescent="0.25">
      <c r="B75" t="s">
        <v>21</v>
      </c>
      <c r="C75">
        <f>I27*L27-D27*L24-E27*L25-F27*L26-H27*L28</f>
        <v>54.444444444444443</v>
      </c>
      <c r="D75">
        <f t="shared" si="9"/>
        <v>1.0272536687631026</v>
      </c>
      <c r="E75">
        <f>L27/$C$77</f>
        <v>1.6762165398101427E-3</v>
      </c>
      <c r="F75">
        <f>D75/$D$77</f>
        <v>0.68361170769804214</v>
      </c>
      <c r="H75">
        <f>(I27*L27-D27*L24-E27*L25-F27*L26-H27*L28)*$C$29/$C$20</f>
        <v>54.793000426803239</v>
      </c>
      <c r="I75">
        <f t="shared" si="10"/>
        <v>1.0338301967321366</v>
      </c>
      <c r="J75">
        <f>L27/$H$77</f>
        <v>1.665553584722292E-3</v>
      </c>
      <c r="K75">
        <f>I75/$I$77</f>
        <v>0.68361170769804225</v>
      </c>
      <c r="O75">
        <f>U27*X27-P27*X24-Q27*X25-R27*X26-T27*X28</f>
        <v>25</v>
      </c>
      <c r="P75">
        <f t="shared" si="11"/>
        <v>1</v>
      </c>
      <c r="Q75">
        <f>X27/$O$77</f>
        <v>3.3400133600534404E-3</v>
      </c>
      <c r="R75">
        <f>P75/$P$77</f>
        <v>0.66800267201068808</v>
      </c>
      <c r="T75">
        <f>(U27*X27-P27*X24-Q27*X25-R27*X26-T27*X28)*$O$29/$O$20</f>
        <v>25</v>
      </c>
      <c r="U75">
        <f t="shared" si="12"/>
        <v>1</v>
      </c>
      <c r="V75">
        <f>X27/$T$77</f>
        <v>3.3400133600534404E-3</v>
      </c>
      <c r="W75">
        <f>U75/$U$77</f>
        <v>0.66800267201068808</v>
      </c>
      <c r="AE75">
        <f>AK27*AN27-AF27*AN24-AG27*AN25-AH27*AN26-AJ27*AN28</f>
        <v>30</v>
      </c>
      <c r="AF75">
        <f t="shared" si="13"/>
        <v>1.0714285714285714</v>
      </c>
      <c r="AG75">
        <f>AN27/$AE$77</f>
        <v>3.4602076124567475E-3</v>
      </c>
      <c r="AH75">
        <f>AF75/$AF$77</f>
        <v>0.71552150271873449</v>
      </c>
      <c r="AJ75">
        <f>(AK27*AN27-AF27*AN24-AG27*AN25-AH27*AN26-AJ27*AN28)*$AE$29/$AE$20</f>
        <v>30.393700787401574</v>
      </c>
      <c r="AK75">
        <f t="shared" si="14"/>
        <v>1.0854893138357704</v>
      </c>
      <c r="AL75">
        <f>AN27/$AJ$77</f>
        <v>3.4153862703264789E-3</v>
      </c>
      <c r="AM75">
        <f>AK75/$AK$77</f>
        <v>0.71552150271873449</v>
      </c>
    </row>
    <row r="76" spans="2:39" ht="14.1" customHeight="1" x14ac:dyDescent="0.25">
      <c r="B76" t="s">
        <v>22</v>
      </c>
      <c r="C76">
        <f>I28*L28-D28*L24-E28*L25-F28*L26-G28*L27</f>
        <v>147.79999999999998</v>
      </c>
      <c r="D76">
        <f t="shared" si="9"/>
        <v>1.421153846153846</v>
      </c>
      <c r="E76">
        <f>L28/$C$77</f>
        <v>3.3040405662758412E-3</v>
      </c>
      <c r="F76">
        <f>D76/$D$77</f>
        <v>0.94574245603878715</v>
      </c>
      <c r="H76">
        <f>(I28*L28-D28*L24-E28*L25-F28*L26-G28*L27)*$C$29/$C$20</f>
        <v>148.74622279129321</v>
      </c>
      <c r="I76">
        <f t="shared" si="10"/>
        <v>1.4302521422239731</v>
      </c>
      <c r="J76">
        <f>L28/$H$77</f>
        <v>3.2830224965158168E-3</v>
      </c>
      <c r="K76">
        <f>I76/$I$77</f>
        <v>0.94574245603878726</v>
      </c>
      <c r="O76">
        <f>U28*X28-P28*X24-Q28*X25-R28*X26-S28*X27</f>
        <v>57.2</v>
      </c>
      <c r="P76">
        <f t="shared" si="11"/>
        <v>1.3</v>
      </c>
      <c r="Q76">
        <f>X28/$O$77</f>
        <v>6.6800267201068807E-3</v>
      </c>
      <c r="R76">
        <f>P76/$P$77</f>
        <v>0.86840347361389458</v>
      </c>
      <c r="T76">
        <f>(U28*X28-P28*X24-Q28*X25-R28*X26-S28*X27)*$O$29/$O$20</f>
        <v>57.2</v>
      </c>
      <c r="U76">
        <f t="shared" si="12"/>
        <v>1.3</v>
      </c>
      <c r="V76">
        <f>X28/$T$77</f>
        <v>6.6800267201068807E-3</v>
      </c>
      <c r="W76">
        <f>U76/$U$77</f>
        <v>0.86840347361389458</v>
      </c>
      <c r="AE76">
        <f>AK28*AN28-AF28*AN24-AG28*AN25-AH28*AN26-AI28*AN27</f>
        <v>95</v>
      </c>
      <c r="AF76">
        <f t="shared" si="13"/>
        <v>1.5833333333333333</v>
      </c>
      <c r="AG76">
        <f>AN28/$AE$77</f>
        <v>6.920415224913495E-3</v>
      </c>
      <c r="AH76">
        <f>AF76/$AF$77</f>
        <v>1.0573817762399076</v>
      </c>
      <c r="AJ76">
        <f>(AK28*AN28-AF28*AN24-AG28*AN25-AH28*AN26-AI28*AN27)*$AE$29/$AE$20</f>
        <v>96.246719160104988</v>
      </c>
      <c r="AK76">
        <f t="shared" si="14"/>
        <v>1.6041119860017499</v>
      </c>
      <c r="AL76">
        <f>AN28/$AJ$77</f>
        <v>6.8307725406529579E-3</v>
      </c>
      <c r="AM76">
        <f>AK76/$AK$77</f>
        <v>1.0573817762399078</v>
      </c>
    </row>
    <row r="77" spans="2:39" ht="14.1" customHeight="1" x14ac:dyDescent="0.25">
      <c r="C77">
        <f>SUM(C72:C76)</f>
        <v>590.55555555555554</v>
      </c>
      <c r="D77">
        <f t="shared" si="9"/>
        <v>1.502685891998869</v>
      </c>
      <c r="H77">
        <f>SUM(H72:H76)</f>
        <v>594.33632095603923</v>
      </c>
      <c r="I77">
        <f t="shared" si="10"/>
        <v>1.512306160193484</v>
      </c>
      <c r="O77">
        <f>SUM(O72:O76)</f>
        <v>299.39999999999998</v>
      </c>
      <c r="P77">
        <f t="shared" si="11"/>
        <v>1.4969999999999999</v>
      </c>
      <c r="T77">
        <f>SUM(T72:T76)</f>
        <v>299.39999999999998</v>
      </c>
      <c r="U77">
        <f t="shared" si="12"/>
        <v>1.4969999999999999</v>
      </c>
      <c r="AE77">
        <f>SUM(AE72:AE76)</f>
        <v>289</v>
      </c>
      <c r="AF77">
        <f t="shared" si="13"/>
        <v>1.4974093264248705</v>
      </c>
      <c r="AJ77">
        <f>SUM(AJ72:AJ76)</f>
        <v>292.79265091863516</v>
      </c>
      <c r="AK77">
        <f t="shared" si="14"/>
        <v>1.5170603674540681</v>
      </c>
    </row>
    <row r="79" spans="2:39" ht="14.1" customHeight="1" x14ac:dyDescent="0.25">
      <c r="B79" t="s">
        <v>5</v>
      </c>
      <c r="D79" s="21"/>
      <c r="AF79" s="21"/>
    </row>
    <row r="80" spans="2:39" ht="14.1" customHeight="1" x14ac:dyDescent="0.25">
      <c r="B80" t="s">
        <v>0</v>
      </c>
      <c r="D80">
        <f>L33*D33+E33*E34*L34+F33*F35*L35+G33*G36*L36+H33*H37*L37</f>
        <v>2.5608194622279128E-3</v>
      </c>
      <c r="P80">
        <f>X33*P33+Q33*Q34*X34+R33*R35*X35+S33*S36*X36+T33*T37*X37</f>
        <v>5.000000000000001E-3</v>
      </c>
      <c r="AF80">
        <f>AN33*AF33+AG33*AG34*AN34+AH33*AH35*AN35+AI33*AI36*AN36+AJ33*AJ37*AN37</f>
        <v>5.2493438320209973E-3</v>
      </c>
    </row>
    <row r="81" spans="2:38" ht="14.1" customHeight="1" x14ac:dyDescent="0.25">
      <c r="B81" t="s">
        <v>2</v>
      </c>
      <c r="D81">
        <f>L34*E34+D34*D33*L33+F34*F35*L35+G34*G36*L36+H34*H37*L37</f>
        <v>3.6989614454403185E-3</v>
      </c>
      <c r="F81" s="20"/>
      <c r="G81" s="20" t="s">
        <v>49</v>
      </c>
      <c r="H81" s="20"/>
      <c r="I81" s="22"/>
      <c r="J81" s="22"/>
      <c r="P81">
        <f>X34*Q34+P34*P33*X33+R34*R35*X35+S34*S36*X36+T34*T37*X37</f>
        <v>6.5000000000000006E-3</v>
      </c>
      <c r="AF81">
        <f>AN34*AG34+AF34*AF33*AN33+AH34*AH35*AN35+AI34*AI36*AN36+AJ34*AJ37*AN37</f>
        <v>8.5301837270341206E-3</v>
      </c>
      <c r="AI81" s="22"/>
      <c r="AJ81" s="22"/>
      <c r="AK81" s="22"/>
      <c r="AL81" s="22"/>
    </row>
    <row r="82" spans="2:38" ht="14.1" customHeight="1" x14ac:dyDescent="0.25">
      <c r="B82" t="s">
        <v>3</v>
      </c>
      <c r="D82">
        <f>L35*F35+D35*D33*L33+E35*E34*L34+G35*G36*L36+H35*H37*L37</f>
        <v>2.5608194622279128E-3</v>
      </c>
      <c r="F82" s="20"/>
      <c r="G82" s="20" t="s">
        <v>52</v>
      </c>
      <c r="H82" s="20"/>
      <c r="I82" s="22"/>
      <c r="J82" s="22"/>
      <c r="P82">
        <f>X35*R35+P35*P33*X33+Q35*Q34*X34+S35*S36*X36+T35*T37*X37</f>
        <v>5.000000000000001E-3</v>
      </c>
      <c r="AF82">
        <f>AN35*AH35+AF35*AF33*AN33+AG35*AG34*AN34+AI35*AI36*AN36+AJ35*AJ37*AN37</f>
        <v>5.2493438320209973E-3</v>
      </c>
      <c r="AI82" s="22"/>
      <c r="AJ82" s="22"/>
      <c r="AK82" s="22"/>
      <c r="AL82" s="22"/>
    </row>
    <row r="83" spans="2:38" ht="14.1" customHeight="1" x14ac:dyDescent="0.25">
      <c r="B83" t="s">
        <v>21</v>
      </c>
      <c r="D83">
        <f>L36*G36+D36*D33*L33+E36*E34*L34+F36*F35*L35+H36*H37*L37</f>
        <v>2.5608194622279128E-3</v>
      </c>
      <c r="F83" s="20" t="s">
        <v>8</v>
      </c>
      <c r="G83" s="20" t="s">
        <v>74</v>
      </c>
      <c r="H83" s="20" t="s">
        <v>75</v>
      </c>
      <c r="J83" s="6" t="s">
        <v>8</v>
      </c>
      <c r="K83" s="22"/>
      <c r="L83" s="22"/>
      <c r="P83">
        <f>X36*S36+P36*P33*X33+Q36*Q34*X34+R36*R35*X35+T36*T37*X37</f>
        <v>5.000000000000001E-3</v>
      </c>
      <c r="T83" s="6" t="s">
        <v>8</v>
      </c>
      <c r="AF83">
        <f>AN36*AI36+AF36*AF33*AN33+AG36*AG34*AN34+AH36*AH35*AN35+AJ36*AJ37*AN37</f>
        <v>5.2493438320209973E-3</v>
      </c>
      <c r="AI83" s="22"/>
      <c r="AJ83" s="6" t="s">
        <v>8</v>
      </c>
      <c r="AK83" s="22"/>
      <c r="AL83" s="22"/>
    </row>
    <row r="84" spans="2:38" ht="14.1" customHeight="1" x14ac:dyDescent="0.25">
      <c r="B84" t="s">
        <v>22</v>
      </c>
      <c r="D84">
        <f>L37*H37+D37*D33*L33+E37*E34*L34+F37*F35*L35+G37*G36*L36</f>
        <v>4.1613316261203586E-3</v>
      </c>
      <c r="F84" s="20" t="s">
        <v>39</v>
      </c>
      <c r="G84" s="20" t="s">
        <v>41</v>
      </c>
      <c r="H84" s="20"/>
      <c r="J84" s="6" t="s">
        <v>19</v>
      </c>
      <c r="K84" s="22"/>
      <c r="L84" s="22"/>
      <c r="P84">
        <f>X37*T37+P37*P33*X33+Q37*Q34*X34+R37*R35*X35+S37*S36*X36</f>
        <v>8.1250000000000003E-3</v>
      </c>
      <c r="T84" s="6" t="s">
        <v>19</v>
      </c>
      <c r="AF84">
        <f>AN37*AJ37+AF37*AF33*AN33+AG37*AG34*AN34+AH37*AH35*AN35+AI37*AI36*AN36</f>
        <v>8.5301837270341206E-3</v>
      </c>
      <c r="AI84" s="22"/>
      <c r="AJ84" s="6" t="s">
        <v>19</v>
      </c>
      <c r="AK84" s="22"/>
      <c r="AL84" s="22"/>
    </row>
    <row r="85" spans="2:38" ht="14.1" customHeight="1" x14ac:dyDescent="0.25">
      <c r="B85" t="s">
        <v>6</v>
      </c>
      <c r="F85" s="19" t="s">
        <v>40</v>
      </c>
      <c r="G85" s="20" t="s">
        <v>40</v>
      </c>
      <c r="H85" s="20"/>
      <c r="J85" s="6" t="s">
        <v>20</v>
      </c>
      <c r="K85" s="22"/>
      <c r="L85" s="22"/>
      <c r="R85" s="1" t="s">
        <v>8</v>
      </c>
      <c r="T85" s="6" t="s">
        <v>20</v>
      </c>
      <c r="AH85" s="23" t="s">
        <v>8</v>
      </c>
      <c r="AI85" s="22"/>
      <c r="AJ85" s="6" t="s">
        <v>20</v>
      </c>
      <c r="AK85" s="22"/>
      <c r="AL85" s="22"/>
    </row>
    <row r="86" spans="2:38" ht="14.1" customHeight="1" x14ac:dyDescent="0.25">
      <c r="B86" t="s">
        <v>0</v>
      </c>
      <c r="C86">
        <f>K39*D39+E39*E40*K40+F39*F41*K41+G39*G42*K42+H39*H43*K43</f>
        <v>2.5608194622279133E-3</v>
      </c>
      <c r="D86">
        <f>L39*D39+E39*E40*L40+F39*F41*L41+G39*G42*L42+H39*H43*L43</f>
        <v>2.5445292620865138E-3</v>
      </c>
      <c r="F86" s="20">
        <f>1-C86/D80</f>
        <v>0</v>
      </c>
      <c r="G86" s="20" t="str">
        <f>IF(ABS(R86)=0,"  ",F86-R86*(U15/I15)*((O6/C6)/(O15/C15)))</f>
        <v xml:space="preserve">  </v>
      </c>
      <c r="H86" s="20" t="str">
        <f>IF(ABS(AH86)=0,"  ",F86-AH86*(AK15/I15)*((AE6/C6)/(AE15/C15)))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0</v>
      </c>
      <c r="O86">
        <f>W39*P39+Q39*Q40*W40+R39*R41*W41+S39*S42*W42+T39*T43*W43</f>
        <v>5.0000000000000001E-3</v>
      </c>
      <c r="P86">
        <f>X39*P39+Q39*Q40*X40+R39*R41*X41+S39*S42*X42+T39*T43*X43</f>
        <v>5.0000000000000001E-3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0</v>
      </c>
      <c r="AE86">
        <f>AM39*AF39+AG39*AG40*AM40+AH39*AH41*AM41+AI39*AI42*AM42+AJ39*AJ43*AM43</f>
        <v>5.2493438320209973E-3</v>
      </c>
      <c r="AF86">
        <f>AN39*AF39+AG39*AG40*AN40+AH39*AH41*AN41+AI39*AI42*AN42+AJ39*AJ43*AN43</f>
        <v>5.1813471502590676E-3</v>
      </c>
      <c r="AH86">
        <f>1-AE86/AF80</f>
        <v>0</v>
      </c>
      <c r="AJ86" s="6">
        <f>(((AE6+(AG6/AK7)*AE7+(AH6/AK8)*AE8+(AI6/AK9)*AE9+(AJ6/AK10)*AE10)/AK6)-((AE15+(AG15/AK16)*AE16+(AH15/AK17)*AE17+(AI15/AK18)*AE18+(AJ15/AK19)*AE19)/AK15))/((AE6+(AG6/AK7)*AE7+(AH6/AK8)*AE8+(AI6/AK9)*AE9+(AJ6/AK10)*AE10)/AK6)</f>
        <v>0</v>
      </c>
    </row>
    <row r="87" spans="2:38" ht="14.1" customHeight="1" x14ac:dyDescent="0.25">
      <c r="B87" t="s">
        <v>2</v>
      </c>
      <c r="C87">
        <f>K40*E40+D40*D39*K39+F40*F41*K41+G40*G42*K42+H40*H43*K43</f>
        <v>3.6064874093043112E-3</v>
      </c>
      <c r="D87">
        <f>L40*E40+D40*D39*L39+F40*F41*L41+G40*G42*L42+H40*H43*L43</f>
        <v>3.5835453774385076E-3</v>
      </c>
      <c r="F87" s="20">
        <f>1-C87/D81</f>
        <v>2.49999999999998E-2</v>
      </c>
      <c r="G87" s="20" t="str">
        <f>IF(ABS(R87)=0,"  ",F87-R87*(U16/I16)*((O7/C7)/(O16/C16)))</f>
        <v xml:space="preserve">  </v>
      </c>
      <c r="H87" s="20" t="str">
        <f>IF(ABS(AH87)=0,"  ",F87-AH87*(AK16/I16)*((AE7/C7)/(AE16/C16)))</f>
        <v xml:space="preserve">  </v>
      </c>
      <c r="J87" s="6">
        <f>(((C7+(D7/I6)*C6+(F7/I8)*C8+(G7/I9)*C9+(H7/I10)*C10)/I7)-((C16+(D16/I15)*C15+(F16/I17)*C17+(G16/I18)*C18+(H16/I19)*C19)/I16))/((C7+(D7/I6)*C6+(F7/I8)*C8+(G7/I9)*C9+(H7/I10)*C10)/I7)</f>
        <v>2.4999999999999911E-2</v>
      </c>
      <c r="O87">
        <f>W40*Q40+P40*P39*W39+R40*R41*W41+S40*S42*W42+T40*T43*W43</f>
        <v>6.5000000000000006E-3</v>
      </c>
      <c r="P87">
        <f>X40*Q40+P40*P39*X39+R40*R41*X41+S40*S42*X42+T40*T43*X43</f>
        <v>6.5000000000000006E-3</v>
      </c>
      <c r="R87" s="1">
        <f>1-O87/P81</f>
        <v>0</v>
      </c>
      <c r="T87" s="6">
        <f>(((O7+(P7/U6)*O6+(R7/U8)*O8+(S7/U9)*O9+(T7/U10)*O10)/U7)-((O16+(P16/U15)*O15+(R16/U17)*O17+(S16/U18)*O18+(T16/U19)*O19)/U16))/((O7+(P7/U6)*O6+(R7/U8)*O8+(S7/U9)*O9+(T7/U10)*O10)/U7)</f>
        <v>0</v>
      </c>
      <c r="AE87">
        <f>AM40*AG40+AF40*AF39*AM39+AH40*AH41*AM41+AI40*AI42*AM42+AJ40*AJ43*AM43</f>
        <v>8.5301837270341206E-3</v>
      </c>
      <c r="AF87">
        <f>AN40*AG40+AF40*AF39*AN39+AH40*AH41*AN41+AI40*AI42*AN42+AJ40*AJ43*AN43</f>
        <v>8.4196891191709849E-3</v>
      </c>
      <c r="AH87">
        <f>1-AE87/AF81</f>
        <v>0</v>
      </c>
      <c r="AJ87" s="6">
        <f>(((AE7+(AF7/AK6)*AE6+(AH7/AK8)*AE8+(AI7/AK9)*AE9+(AJ7/AK10)*AE10)/AK7)-((AE16+(AF16/AK15)*AE15+(AH16/AK17)*AE17+(AI16/AK18)*AE18+(AJ16/AK19)*AE19)/AK16))/((AE7+(AF7/AK6)*AE6+(AH7/AK8)*AE8+(AI7/AK9)*AE9+(AJ7/AK10)*AE10)/AK7)</f>
        <v>0</v>
      </c>
    </row>
    <row r="88" spans="2:38" ht="14.1" customHeight="1" x14ac:dyDescent="0.25">
      <c r="B88" t="s">
        <v>3</v>
      </c>
      <c r="C88">
        <f>K41*F41+D41*D39*K39+E41*E40*K40+G41*G42*K42+H41*H43*K43</f>
        <v>2.5608194622279128E-3</v>
      </c>
      <c r="D88">
        <f>L41*F41+D41*D39*L39+E41*E40*L40+G41*G42*L42+H41*H43*L43</f>
        <v>2.5445292620865142E-3</v>
      </c>
      <c r="F88" s="20">
        <f>1-C88/D82</f>
        <v>0</v>
      </c>
      <c r="G88" s="20" t="str">
        <f>IF(ABS(R88)=0,"  ",F88-R88*(U17/I17)*((O8/C8)/(O17/C17)))</f>
        <v xml:space="preserve">  </v>
      </c>
      <c r="H88" s="20" t="str">
        <f>IF(ABS(AH88)=0,"  ",F88-AH88*(AK17/I17)*((AE8/C8)/(AE17/C17)))</f>
        <v xml:space="preserve">  </v>
      </c>
      <c r="J88" s="6">
        <f>(((C8+(D8/I6)*C6+(E8/I7)*C7+(G8/I9)*C9+(H8/I10)*C10)/I8)-((C17+(D17/I15)*C15+(E17/I16)*C16+(G17/I18)*C18+(H17/I19)*C19)/I17))/((C8+(D8/I6)*C6+(E8/I7)*C7+(G8/I9)*C9+(H8/I10)*C10)/I8)</f>
        <v>0</v>
      </c>
      <c r="O88">
        <f>W41*R41+P41*P39*W39+Q41*Q40*W40+S41*S42*W42+T41*T43*W43</f>
        <v>5.0000000000000001E-3</v>
      </c>
      <c r="P88">
        <f>X41*R41+P41*P39*X39+Q41*Q40*X40+S41*S42*X42+T41*T43*X43</f>
        <v>5.0000000000000001E-3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E88">
        <f>AM41*AH41+AF41*AF39*AM39+AG41*AG40*AM40+AI41*AI42*AM42+AJ41*AJ43*AM43</f>
        <v>5.2493438320209973E-3</v>
      </c>
      <c r="AF88">
        <f>AN41*AH41+AF41*AF39*AN39+AG41*AG40*AN40+AI41*AI42*AN42+AJ41*AJ43*AN43</f>
        <v>5.1813471502590676E-3</v>
      </c>
      <c r="AH88">
        <f>1-AE88/AF82</f>
        <v>0</v>
      </c>
      <c r="AJ88" s="6">
        <f>(((AE8+(AF8/AK6)*AE6+(AG8/AK7)*AE7+(AI8/AK9)*AE9+(AJ8/AK10)*AE10)/AK8)-((AE17+(AF17/AK15)*AE15+(AG17/AK16)*AE16+(AI17/AK18)*AE18+(AJ17/AK19)*AE19)/AK17))/((AE8+(AF8/AK6)*AE6+(AG8/AK7)*AE7+(AI8/AK9)*AE9+(AJ8/AK10)*AE10)/AK8)</f>
        <v>0</v>
      </c>
    </row>
    <row r="89" spans="2:38" ht="14.1" customHeight="1" x14ac:dyDescent="0.25">
      <c r="B89" t="s">
        <v>21</v>
      </c>
      <c r="C89">
        <f>K42*G42+D42*D39*K39+E42*E40*K40+F42*F41*K41+H42*H43*K43</f>
        <v>2.7144686299615879E-3</v>
      </c>
      <c r="D89">
        <f>L42*G42+D42*D39*L39+E42*E40*L40+F42*F41*L41+H42*H43*L43</f>
        <v>2.6972010178117046E-3</v>
      </c>
      <c r="F89" s="20">
        <f>1-C89/D83</f>
        <v>-6.0000000000000053E-2</v>
      </c>
      <c r="G89" s="20" t="str">
        <f t="shared" ref="G89:G90" si="15">IF(ABS(R89)=0,"  ",F89-R89*(U18/I18)*((O9/C9)/(O18/C18)))</f>
        <v xml:space="preserve">  </v>
      </c>
      <c r="H89" s="20">
        <f>IF(ABS(AH89)=0,"  ",F89-AH89*(AK18/I18)*((AE9/C9)/(AE18/C18)))</f>
        <v>-3.2142857142857181E-3</v>
      </c>
      <c r="J89" s="6">
        <f>(((C9+(D9/I6)*C6+(E9/I7)*C7+(F9/I8)*C8+(H9/I10)*C10)/I9)-((C18+(D18/I15)*C15+(E18/I16)*C16+(F18/I17)*C17+(H18/I19)*C19)/I18))/((C9+(D9/I6)*C6+(E9/I7)*C7+(F9/I8)*C8+(H9/I10)*C10)/I9)</f>
        <v>-6.0000000000000053E-2</v>
      </c>
      <c r="O89">
        <f>W42*S42+P42*P39*W39+Q42*Q40*W40+R42*R41*W41+T42*T43*W43</f>
        <v>5.0000000000000001E-3</v>
      </c>
      <c r="P89">
        <f>X42*S42+P42*P39*X39+Q42*Q40*X40+R42*R41*X41+T42*T43*X43</f>
        <v>5.0000000000000001E-3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E89">
        <f>AM42*AI42+AF42*AF39*AM39+AG42*AG40*AM40+AH42*AH41*AM41+AJ42*AJ43*AM43</f>
        <v>5.8792650918635175E-3</v>
      </c>
      <c r="AF89">
        <f>AN42*AI42+AF42*AF39*AN39+AG42*AG40*AN40+AH42*AH41*AN41+AJ42*AJ43*AN43</f>
        <v>5.8031088082901548E-3</v>
      </c>
      <c r="AH89">
        <f>1-AE89/AF83</f>
        <v>-0.12000000000000011</v>
      </c>
      <c r="AJ89" s="6">
        <f>(((AE9+(AF9/AK6)*AE6+(AG9/AK7)*AE7+(AH9/AK8)*AE8+(AJ9/AK10)*AE10)/AK9)-((AE18+(AF18/AK15)*AE15+(AG18/AK16)*AE16+(AH18/AK17)*AE17+(AJ18/AK19)*AE19)/AK18))/((AE9+(AF9/AK6)*AE6+(AG9/AK7)*AE7+(AH9/AK8)*AE8+(AJ9/AK10)*AE10)/AK9)</f>
        <v>-0.12000000000000011</v>
      </c>
    </row>
    <row r="90" spans="2:38" ht="14.1" customHeight="1" x14ac:dyDescent="0.25">
      <c r="B90" t="s">
        <v>22</v>
      </c>
      <c r="C90">
        <f>K43*H43+D43*D39*K39+E43*E40*K40+F43*F41*K41+G43*G42*K42</f>
        <v>4.1613316261203594E-3</v>
      </c>
      <c r="D90">
        <f>L43*H43+D43*D39*L39+E43*E40*L40+F43*F41*L41+G43*G42*L42</f>
        <v>4.134860050890584E-3</v>
      </c>
      <c r="F90" s="26">
        <f>1-C90/D84</f>
        <v>0</v>
      </c>
      <c r="G90" s="20" t="str">
        <f t="shared" si="15"/>
        <v xml:space="preserve">  </v>
      </c>
      <c r="H90" s="20" t="str">
        <f>IF(ABS(AH90)=0,"  ",F90-AH90*(AK19/I19)*((AE10/C10)/(AE19/C19)))</f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0</v>
      </c>
      <c r="O90">
        <f>W43*T43+P43*P39*W39+Q43*Q40*W40+R43*R41*W41+S43*S42*W42</f>
        <v>8.1250000000000003E-3</v>
      </c>
      <c r="P90">
        <f>X43*T43+P43*P39*X39+Q43*Q40*X40+R43*R41*X41+S43*S42*X42</f>
        <v>8.1250000000000003E-3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E90">
        <f>AM43*AJ43+AF43*AF39*AM39+AG43*AG40*AM40+AH43*AH41*AM41+AI43*AI42*AM42</f>
        <v>8.5301837270341206E-3</v>
      </c>
      <c r="AF90">
        <f>AN43*AJ43+AF43*AF39*AN39+AG43*AG40*AN40+AH43*AH41*AN41+AI43*AI42*AN42</f>
        <v>8.4196891191709831E-3</v>
      </c>
      <c r="AH90">
        <f>1-AE90/AF84</f>
        <v>0</v>
      </c>
      <c r="AJ90" s="6">
        <f>(((AE10+(AF10/AK6)*AE6+(AG10/AK7)*AE7+(AH10/AK8)*AE8+(AI10/AK9)*AE9)/AK10)-((AE19+(AF19/AK15)*AE15+(AG19/AK16)*AE16+(AH19/AK17)*AE17+(AI19/AK18)*AE18)/AK19))/((AE10+(AF10/AK6)*AE6+(AG10/AK7)*AE7+(AH10/AK8)*AE8+(AI10/AK9)*AE9)/AK10)</f>
        <v>0</v>
      </c>
    </row>
    <row r="91" spans="2:38" ht="14.1" customHeight="1" x14ac:dyDescent="0.25">
      <c r="B91" t="s">
        <v>23</v>
      </c>
      <c r="D91" s="2"/>
      <c r="F91" s="20"/>
      <c r="G91" s="20"/>
      <c r="H91" s="20"/>
      <c r="R91" s="1"/>
      <c r="T91" s="6"/>
      <c r="AF91" s="2"/>
    </row>
    <row r="92" spans="2:38" ht="14.1" customHeight="1" x14ac:dyDescent="0.25">
      <c r="B92" t="s">
        <v>0</v>
      </c>
      <c r="C92">
        <f>K45*D45+E45*E46*K46+F45*F47*K47+G45*G48*K48+H45*H49*K49</f>
        <v>2.5445292620865138E-3</v>
      </c>
      <c r="D92" s="2"/>
      <c r="F92" s="20">
        <f>1-C92/D86</f>
        <v>0</v>
      </c>
      <c r="G92" s="20" t="str">
        <f>IF(ABS(R92)=0,"  ",F92-R92*(U24/I24)*((O15/C15)/(O24/C24)))</f>
        <v xml:space="preserve">  </v>
      </c>
      <c r="H92" s="20" t="str">
        <f>IF(ABS(AH92)=0,"  ",F92-AH92*(AK24/I24)*((AE15/C15)/(AE24/C24)))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0</v>
      </c>
      <c r="O92">
        <f>W45*P45+Q45*Q46*W46+R45*R47*W47+S45*S48*W48+T45*T49*W49</f>
        <v>5.0000000000000001E-3</v>
      </c>
      <c r="R92" s="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E92">
        <f>AM45*AF45+AG45*AG46*AM46+AH45*AH47*AM47+AI45*AI48*AM48+AJ45*AJ49*AM49</f>
        <v>5.1813471502590676E-3</v>
      </c>
      <c r="AF92" s="2"/>
      <c r="AH92">
        <f>1-AE92/AF86</f>
        <v>0</v>
      </c>
      <c r="AJ92" s="6">
        <f>(((AE15+(AG15/AK16)*AE16+(AH15/AK17)*AE17+(AI15/AK18)*AE18+(AJ15/AK19)*AE19)/AK15)-((AE24+(AG24/AK25)*AE25+(AH24/AK26)*AE26+(AI24/AK27)*AE27+(AJ24/AK28)*AE28)/AK24))/((AE15+(AG15/AK16)*AE16+(AH15/AK17)*AE17+(AI15/AK18)*AE18+(AJ15/AK19)*AE19)/AK15)</f>
        <v>0</v>
      </c>
    </row>
    <row r="93" spans="2:38" ht="14.1" customHeight="1" x14ac:dyDescent="0.25">
      <c r="B93" t="s">
        <v>2</v>
      </c>
      <c r="C93">
        <f>K46*E46+D46*D45*K45+F46*F47*K47+G46*G48*K48+H46*H49*K49</f>
        <v>3.5284139100932995E-3</v>
      </c>
      <c r="D93" s="2"/>
      <c r="F93" s="20">
        <f>1-C93/D87</f>
        <v>1.5384615384615441E-2</v>
      </c>
      <c r="G93" s="20" t="str">
        <f t="shared" ref="G93:G96" si="16">IF(ABS(R93)=0,"  ",F93-R93*(U25/I25)*((O16/C16)/(O25/C25)))</f>
        <v xml:space="preserve">  </v>
      </c>
      <c r="H93" s="20" t="str">
        <f>IF(ABS(AH93)=0,"  ",F93-AH93*(AK25/I25)*((AE16/C16)/(AE25/C25)))</f>
        <v xml:space="preserve">  </v>
      </c>
      <c r="J93" s="6">
        <f>(((C16+(D16/I15)*C15+(F16/I17)*C17+(G16/I18)*C18+(H16/I19)*C19)/I16)-((C25+(D25/I24)*C24+(F25/I26)*C26+(G25/I27)*C27+(H25/I28)*C28)/I25))/((C16+(D16/I15)*C15+(F16/I17)*C17+(G16/I18)*C18+(H16/I19)*C19)/I16)</f>
        <v>1.5384615384615424E-2</v>
      </c>
      <c r="O93">
        <f>W46*Q46+P46*P45*W45+R46*R47*W47+S46*S48*W48+T46*T49*W49</f>
        <v>6.5000000000000006E-3</v>
      </c>
      <c r="R93" s="1">
        <f>1-O93/P87</f>
        <v>0</v>
      </c>
      <c r="T93" s="6">
        <f>(((O16+(P16/U15)*O15+(R16/U17)*O17+(S16/U18)*O18+(T16/U19)*O19)/U16)-((O25+(P25/U24)*O24+(R25/U26)*O26+(S25/U27)*O27+(T25/U28)*O28)/U25))/((O16+(P16/U15)*O15+(R16/U17)*O17+(S16/U18)*O18+(T16/U19)*O19)/U16)</f>
        <v>0</v>
      </c>
      <c r="AE93">
        <f>AM46*AG46+AF46*AF45*AM45+AH46*AH47*AM47+AI46*AI48*AM48+AJ46*AJ49*AM49</f>
        <v>8.4196891191709849E-3</v>
      </c>
      <c r="AF93" s="2"/>
      <c r="AH93">
        <f>1-AE93/AF87</f>
        <v>0</v>
      </c>
      <c r="AJ93" s="6">
        <f>(((AE16+(AF16/AK15)*AE15+(AH16/AK17)*AE17+(AI16/AK18)*AE18+(AJ16/AK19)*AE19)/AK16)-((AE25+(AF25/AK24)*AE24+(AH25/AK26)*AE26+(AI25/AK27)*AE27+(AJ25/AK28)*AE28)/AK25))/((AE16+(AF16/AK15)*AE15+(AH16/AK17)*AE17+(AI16/AK18)*AE18+(AJ16/AK19)*AE19)/AK16)</f>
        <v>0</v>
      </c>
    </row>
    <row r="94" spans="2:38" ht="14.1" customHeight="1" x14ac:dyDescent="0.25">
      <c r="B94" t="s">
        <v>3</v>
      </c>
      <c r="C94">
        <f>K47*F47+D47*D45*K45+E47*E46*K46+G47*G48*K48+H47*H49*K49</f>
        <v>2.5445292620865133E-3</v>
      </c>
      <c r="D94" s="2"/>
      <c r="F94" s="20">
        <f>1-C94/D88</f>
        <v>0</v>
      </c>
      <c r="G94" s="20" t="str">
        <f t="shared" si="16"/>
        <v xml:space="preserve">  </v>
      </c>
      <c r="H94" s="20" t="str">
        <f>IF(ABS(AH94)=0,"  ",F94-AH94*(AK26/I26)*((AE17/C17)/(AE26/C26)))</f>
        <v xml:space="preserve">  </v>
      </c>
      <c r="J94" s="6">
        <f>(((C17+(D17/I15)*C15+(E17/I16)*C16+(G17/I19)*C18+(H17/I19)*C19)/I17)-((C26+(D26/I24)*C24+(E26/I25)*C25+(G26/I27)*C27+(H26/I28)*C28)/I26))/((C17+(D17/I15)*C15+(E17/I16)*C16+(G17/I18)*C18+(H17/I18)*C19)/I17)</f>
        <v>0</v>
      </c>
      <c r="O94">
        <f>W47*R47+P47*P45*W45+Q47*Q46*W46+S47*S48*W48+T47*T49*W49</f>
        <v>5.0000000000000001E-3</v>
      </c>
      <c r="R94" s="1">
        <f t="shared" ref="R94" si="17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0</v>
      </c>
      <c r="AE94">
        <f>AM47*AH47+AF47*AF45*AM45+AG47*AG46*AM46+AI47*AI48*AM48+AJ47*AJ49*AM49</f>
        <v>5.1813471502590676E-3</v>
      </c>
      <c r="AF94" s="2"/>
      <c r="AH94">
        <f t="shared" ref="AH94" si="18">1-AE94/AF88</f>
        <v>0</v>
      </c>
      <c r="AJ94" s="6">
        <f>(((AE17+(AF17/AK15)*AE15+(AG17/AK16)*AE16+(AI17/AK19)*AE18+(AJ17/AK19)*AE19)/AK17)-((AE26+(AF26/AK24)*AE24+(AG26/AK25)*AE25+(AI26/AK27)*AE27+(AJ26/AK28)*AE28)/AK26))/((AE17+(AF17/AK15)*AE15+(AG17/AK16)*AE16+(AI17/AK18)*AE18+(AJ17/AK18)*AE19)/AK17)</f>
        <v>0</v>
      </c>
    </row>
    <row r="95" spans="2:38" ht="14.1" customHeight="1" x14ac:dyDescent="0.25">
      <c r="B95" t="s">
        <v>21</v>
      </c>
      <c r="C95">
        <f>K48*G48+D48*D45*K45+E48*E46*K46+F48*F47*K47+H48*H49*K49</f>
        <v>2.4520009252833679E-3</v>
      </c>
      <c r="F95" s="20">
        <f>1-C95/D89</f>
        <v>9.0909090909090828E-2</v>
      </c>
      <c r="G95" s="20" t="str">
        <f t="shared" si="16"/>
        <v xml:space="preserve">  </v>
      </c>
      <c r="H95" s="20">
        <f>IF(ABS(AH95)=0,"  ",F95-AH95*(AK27/I27)*((AE18/C18)/(AE27/C27)))</f>
        <v>0</v>
      </c>
      <c r="J95" s="6">
        <f>(((C18+(D18/I15)*C15+(E18/I16)*C16+(F18/I17)*C17+(H18/I19)*C19)/I18)-((C27+(D27/I24)*C24+(E27/I25)*C25+(F27/I26)*C26+(H27/I28)*C28)/I27))/((C18+(D18/I15)*C15+(E18/I16)*C16+(F18/I17)*C17+(H18/I19)*C19)/I18)</f>
        <v>9.0909090909090967E-2</v>
      </c>
      <c r="O95">
        <f>W48*S48+P48*P45*W45+Q48*Q46*W46+R48*R47*W47+T48*T49*W49</f>
        <v>5.0000000000000001E-3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0</v>
      </c>
      <c r="AE95">
        <f>AM48*AI48+AF48*AF45*AM45+AG48*AG46*AM46+AH48*AH47*AM47+AJ48*AJ49*AM49</f>
        <v>4.8359240069084635E-3</v>
      </c>
      <c r="AH95">
        <f>1-AE95/AF89</f>
        <v>0.16666666666666652</v>
      </c>
      <c r="AJ95" s="6">
        <f>(((AE18+(AF18/AK15)*AE15+(AG18/AK16)*AE16+(AH18/AK17)*AE17+(AJ18/AK19)*AE19)/AK18)-((AE27+(AF27/AK24)*AE24+(AG27/AK25)*AE25+(AH27/AK26)*AE26+(AJ27/AK28)*AE28)/AK27))/((AE18+(AF18/AK15)*AE15+(AG18/AK16)*AE16+(AH18/AK17)*AE17+(AJ18/AK19)*AE19)/AK18)</f>
        <v>0.16666666666666674</v>
      </c>
    </row>
    <row r="96" spans="2:38" ht="14.1" customHeight="1" x14ac:dyDescent="0.25">
      <c r="B96" t="s">
        <v>22</v>
      </c>
      <c r="C96">
        <f>K49*H49+D49*D45*K45+E49*E46*K46+F49*F47*K47+G49*G48*K48</f>
        <v>3.7293433309072855E-3</v>
      </c>
      <c r="F96" s="20">
        <f t="shared" ref="F96" si="19">1-C96/D90</f>
        <v>9.8072659048268562E-2</v>
      </c>
      <c r="G96" s="20" t="str">
        <f t="shared" si="16"/>
        <v xml:space="preserve">  </v>
      </c>
      <c r="H96" s="20">
        <f>IF(ABS(AH96)=0,"  ",F96-AH96*(AK28/I28)*((AE19/C19)/(AE28/C28)))</f>
        <v>1.3076354539769061E-2</v>
      </c>
      <c r="J96" s="6">
        <f>(((C19+(D19/I15)*C15+(E19/I16)*C16+(F19/I17)*C17+(G19/I18)*C18)/I19)-((C28+(D28/I24)*C24+(E28/I25)*C25+(F28/I26)*C26+(G28/I27)*C27)/I28))/((C19+(D19/I15)*C15+(E19/I16)*C16+(F19/I17)*C17+(G19/I18)*C18)/I19)</f>
        <v>9.8072659048268979E-2</v>
      </c>
      <c r="O96">
        <f>W49*T49+P49*P45*W45+Q49*Q46*W46+R49*R47*W47+S49*S48*W48</f>
        <v>8.1249999999999985E-3</v>
      </c>
      <c r="R96" s="1">
        <f t="shared" ref="R96" si="20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0</v>
      </c>
      <c r="AE96">
        <f>AM49*AJ49+AF49*AF45*AM45+AG49*AG46*AM46+AH49*AH47*AM47+AI49*AI48*AM48</f>
        <v>7.0654733867169112E-3</v>
      </c>
      <c r="AH96">
        <f t="shared" ref="AH96" si="21">1-AE96/AF90</f>
        <v>0.16083916083916061</v>
      </c>
      <c r="AJ96" s="6">
        <f>(((AE19+(AF19/AK15)*AE15+(AG19/AK16)*AE16+(AH19/AK17)*AE17+(AI19/AK18)*AE18)/AK19)-((AE28+(AF28/AK24)*AE24+(AG28/AK25)*AE25+(AH28/AK26)*AE26+(AI28/AK27)*AE27)/AK28))/((AE19+(AF19/AK15)*AE15+(AG19/AK16)*AE16+(AH19/AK17)*AE17+(AI19/AK18)*AE18)/AK19)</f>
        <v>0.16083916083916089</v>
      </c>
    </row>
    <row r="98" spans="6:38" ht="14.1" customHeight="1" x14ac:dyDescent="0.25">
      <c r="F98" s="6" t="s">
        <v>78</v>
      </c>
      <c r="J98" s="1" t="s">
        <v>27</v>
      </c>
      <c r="T98" s="1" t="s">
        <v>27</v>
      </c>
      <c r="U98" s="1"/>
      <c r="V98" s="1"/>
      <c r="AJ98" s="1" t="s">
        <v>27</v>
      </c>
      <c r="AK98" s="1"/>
      <c r="AL98" s="1"/>
    </row>
    <row r="99" spans="6:38" ht="14.1" customHeight="1" x14ac:dyDescent="0.25">
      <c r="F99" s="6" t="s">
        <v>79</v>
      </c>
      <c r="J99" s="1" t="s">
        <v>26</v>
      </c>
      <c r="T99" s="1" t="s">
        <v>26</v>
      </c>
      <c r="U99" s="1"/>
      <c r="V99" s="1"/>
      <c r="AJ99" s="1" t="s">
        <v>26</v>
      </c>
      <c r="AK99" s="1"/>
      <c r="AL99" s="1"/>
    </row>
    <row r="100" spans="6:38" ht="14.1" customHeight="1" x14ac:dyDescent="0.25">
      <c r="F100" s="6">
        <v>0</v>
      </c>
      <c r="J100" s="1">
        <v>1</v>
      </c>
      <c r="K100" s="1">
        <v>2</v>
      </c>
      <c r="L100" s="1">
        <v>3</v>
      </c>
      <c r="T100" s="1">
        <v>1</v>
      </c>
      <c r="U100" s="1">
        <v>2</v>
      </c>
      <c r="V100" s="1">
        <v>3</v>
      </c>
      <c r="AJ100" s="1">
        <v>1</v>
      </c>
      <c r="AK100" s="1">
        <v>2</v>
      </c>
      <c r="AL100" s="1">
        <v>3</v>
      </c>
    </row>
    <row r="101" spans="6:38" ht="14.1" customHeight="1" x14ac:dyDescent="0.25">
      <c r="F101" s="6">
        <v>2.49999999999998E-2</v>
      </c>
      <c r="J101" s="1">
        <v>100</v>
      </c>
      <c r="K101" s="1">
        <f>J101-J86*J101</f>
        <v>100</v>
      </c>
      <c r="L101" s="1">
        <f>K101-J92*K101</f>
        <v>100</v>
      </c>
      <c r="T101" s="1">
        <v>100</v>
      </c>
      <c r="U101" s="1">
        <f>T101-T86*T101</f>
        <v>100</v>
      </c>
      <c r="V101" s="1">
        <f>U101-T92*U101</f>
        <v>100</v>
      </c>
      <c r="AJ101" s="1">
        <v>100</v>
      </c>
      <c r="AK101" s="1">
        <f>AJ101-AJ86*AJ101</f>
        <v>100</v>
      </c>
      <c r="AL101" s="1">
        <f>AK101-AJ92*AK101</f>
        <v>100</v>
      </c>
    </row>
    <row r="102" spans="6:38" ht="14.1" customHeight="1" x14ac:dyDescent="0.25">
      <c r="F102" s="6">
        <v>0</v>
      </c>
      <c r="J102" s="1">
        <v>100</v>
      </c>
      <c r="K102" s="1">
        <f>J102-J87*J102</f>
        <v>97.500000000000014</v>
      </c>
      <c r="L102" s="1">
        <f>K102-J93*K102</f>
        <v>96.000000000000014</v>
      </c>
      <c r="T102" s="1">
        <v>100</v>
      </c>
      <c r="U102" s="1">
        <f>T102-T87*T102</f>
        <v>100</v>
      </c>
      <c r="V102" s="1">
        <f>U102-T93*U102</f>
        <v>100</v>
      </c>
      <c r="AJ102" s="1">
        <v>100</v>
      </c>
      <c r="AK102" s="1">
        <f>AJ102-AJ87*AJ102</f>
        <v>100</v>
      </c>
      <c r="AL102" s="1">
        <f>AK102-AJ93*AK102</f>
        <v>100</v>
      </c>
    </row>
    <row r="103" spans="6:38" ht="14.1" customHeight="1" x14ac:dyDescent="0.25">
      <c r="F103" s="6">
        <v>-6.0000000000000053E-2</v>
      </c>
      <c r="J103" s="1">
        <v>100</v>
      </c>
      <c r="K103" s="1">
        <f>J103-J88*J103</f>
        <v>100</v>
      </c>
      <c r="L103" s="1">
        <f>K103-J94*K103</f>
        <v>100</v>
      </c>
      <c r="T103" s="1">
        <v>100</v>
      </c>
      <c r="U103" s="1">
        <f>T103-T88*T103</f>
        <v>100</v>
      </c>
      <c r="V103" s="1">
        <f>U103-T94*U103</f>
        <v>100</v>
      </c>
      <c r="AJ103" s="1">
        <v>100</v>
      </c>
      <c r="AK103" s="1">
        <f>AJ103-AJ88*AJ103</f>
        <v>100</v>
      </c>
      <c r="AL103" s="1">
        <f>AK103-AJ94*AK103</f>
        <v>100</v>
      </c>
    </row>
    <row r="104" spans="6:38" ht="14.1" customHeight="1" x14ac:dyDescent="0.25">
      <c r="F104" s="6">
        <v>0</v>
      </c>
      <c r="J104" s="1">
        <v>100</v>
      </c>
      <c r="K104" s="1">
        <f>J104-J89*J104</f>
        <v>106</v>
      </c>
      <c r="L104" s="1">
        <f>K104-J95*K104</f>
        <v>96.36363636363636</v>
      </c>
      <c r="T104" s="1">
        <v>100</v>
      </c>
      <c r="U104" s="1">
        <f>T104-T89*T104</f>
        <v>100</v>
      </c>
      <c r="V104" s="1">
        <f>U104-T95*U104</f>
        <v>100</v>
      </c>
      <c r="AJ104" s="1">
        <v>100</v>
      </c>
      <c r="AK104" s="1">
        <f>AJ104-AJ89*AJ104</f>
        <v>112.00000000000001</v>
      </c>
      <c r="AL104" s="1">
        <f>AK104-AJ95*AK104</f>
        <v>93.333333333333343</v>
      </c>
    </row>
    <row r="105" spans="6:38" ht="14.1" customHeight="1" x14ac:dyDescent="0.25">
      <c r="F105" s="6"/>
      <c r="J105" s="1">
        <v>100</v>
      </c>
      <c r="K105" s="1">
        <f>J105-J90*J105</f>
        <v>100</v>
      </c>
      <c r="L105" s="1">
        <f>K105-J96*K105</f>
        <v>90.192734095173108</v>
      </c>
      <c r="T105" s="1">
        <v>100</v>
      </c>
      <c r="U105" s="1">
        <f>T105-T90*T105</f>
        <v>100</v>
      </c>
      <c r="V105" s="1">
        <f>U105-T96*U105</f>
        <v>100</v>
      </c>
      <c r="AJ105" s="1">
        <v>100</v>
      </c>
      <c r="AK105" s="1">
        <f>AJ105-AJ90*AJ105</f>
        <v>100</v>
      </c>
      <c r="AL105" s="1">
        <f>AK105-AJ96*AK105</f>
        <v>83.916083916083906</v>
      </c>
    </row>
    <row r="106" spans="6:38" ht="14.1" customHeight="1" x14ac:dyDescent="0.25">
      <c r="F106" s="6">
        <v>0</v>
      </c>
    </row>
    <row r="107" spans="6:38" ht="14.1" customHeight="1" x14ac:dyDescent="0.25">
      <c r="F107" s="6">
        <v>1.5384615384615441E-2</v>
      </c>
    </row>
    <row r="108" spans="6:38" ht="14.1" customHeight="1" x14ac:dyDescent="0.25">
      <c r="F108" s="6">
        <v>0</v>
      </c>
    </row>
    <row r="109" spans="6:38" ht="14.1" customHeight="1" x14ac:dyDescent="0.25">
      <c r="F109" s="6">
        <v>9.0909090909090828E-2</v>
      </c>
    </row>
    <row r="110" spans="6:38" ht="14.1" customHeight="1" x14ac:dyDescent="0.25">
      <c r="F110" s="6">
        <v>9.8072659048268562E-2</v>
      </c>
    </row>
  </sheetData>
  <sheetProtection algorithmName="SHA-512" hashValue="bXQfZEFCIb1QvTQEY6L04pu1aiSkoGlxJi4aQWhfbfGoE9a4YGdP6/tGclJAYsylhzPQIN7FoJht0wGlOwkl4A==" saltValue="cpeK2THi4b2trJd9OG8kwA==" spinCount="100000" sheet="1" objects="1" scenarios="1"/>
  <protectedRanges>
    <protectedRange sqref="AN4" name="Bereik6"/>
    <protectedRange sqref="AH2:AJ3" name="Bereik5"/>
    <protectedRange sqref="AE6:AM28" name="Bereik4"/>
    <protectedRange sqref="X4" name="Bereik3"/>
    <protectedRange sqref="R2:T3" name="Bereik2"/>
    <protectedRange sqref="O6:W28" name="Bereik1"/>
  </protectedRange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9E6B3-E6CD-432E-A551-37022079743A}">
  <dimension ref="B1:AN130"/>
  <sheetViews>
    <sheetView zoomScaleNormal="100" workbookViewId="0">
      <pane xSplit="2" ySplit="4" topLeftCell="L74" activePane="bottomRight" state="frozen"/>
      <selection pane="topRight" activeCell="C1" sqref="C1"/>
      <selection pane="bottomLeft" activeCell="A6" sqref="A6"/>
      <selection pane="bottomRight" activeCell="F100" sqref="F100:F110"/>
    </sheetView>
  </sheetViews>
  <sheetFormatPr defaultColWidth="9" defaultRowHeight="14.1" customHeight="1" x14ac:dyDescent="0.25"/>
  <cols>
    <col min="1" max="1" width="4.42578125" customWidth="1"/>
    <col min="6" max="6" width="9.28515625" bestFit="1" customWidth="1"/>
    <col min="8" max="8" width="11.28515625" customWidth="1"/>
    <col min="13" max="13" width="4.5703125" customWidth="1"/>
    <col min="16" max="16" width="10.7109375" customWidth="1"/>
    <col min="23" max="23" width="9.85546875" customWidth="1"/>
    <col min="24" max="24" width="10.42578125" customWidth="1"/>
    <col min="25" max="25" width="4.42578125" customWidth="1"/>
    <col min="29" max="29" width="4.7109375" customWidth="1"/>
  </cols>
  <sheetData>
    <row r="1" spans="2:40" ht="14.1" customHeight="1" x14ac:dyDescent="0.25">
      <c r="B1" s="1" t="s">
        <v>72</v>
      </c>
      <c r="N1" s="1" t="s">
        <v>62</v>
      </c>
      <c r="P1" s="4"/>
      <c r="Q1" s="4"/>
      <c r="R1" s="4"/>
      <c r="S1" s="4"/>
      <c r="T1" s="4"/>
      <c r="U1" s="4"/>
      <c r="AD1" s="1" t="s">
        <v>63</v>
      </c>
      <c r="AF1" t="s">
        <v>80</v>
      </c>
    </row>
    <row r="2" spans="2:40" ht="14.1" customHeight="1" x14ac:dyDescent="0.25">
      <c r="B2" s="1" t="s">
        <v>5</v>
      </c>
      <c r="N2" s="1" t="s">
        <v>5</v>
      </c>
      <c r="P2" s="4"/>
      <c r="Q2" s="4"/>
      <c r="R2" s="4"/>
      <c r="S2" s="4"/>
      <c r="T2" s="4"/>
      <c r="U2" s="4"/>
      <c r="AD2" s="1" t="s">
        <v>5</v>
      </c>
      <c r="AF2" t="s">
        <v>81</v>
      </c>
      <c r="AH2" s="4"/>
      <c r="AI2" s="4"/>
      <c r="AJ2" s="4"/>
    </row>
    <row r="3" spans="2:40" ht="14.1" customHeight="1" x14ac:dyDescent="0.25">
      <c r="C3" t="s">
        <v>11</v>
      </c>
      <c r="K3" t="s">
        <v>9</v>
      </c>
      <c r="L3" t="s">
        <v>13</v>
      </c>
      <c r="O3" t="s">
        <v>11</v>
      </c>
      <c r="P3" s="4"/>
      <c r="Q3" s="4"/>
      <c r="R3" s="4"/>
      <c r="S3" s="4"/>
      <c r="T3" s="4"/>
      <c r="U3" s="4"/>
      <c r="W3" t="s">
        <v>9</v>
      </c>
      <c r="X3" t="s">
        <v>13</v>
      </c>
      <c r="AE3" t="s">
        <v>11</v>
      </c>
      <c r="AF3" t="s">
        <v>82</v>
      </c>
      <c r="AH3" s="3">
        <v>50</v>
      </c>
      <c r="AI3">
        <f>1+AH3/100</f>
        <v>1.5</v>
      </c>
      <c r="AJ3" s="4"/>
      <c r="AK3" s="4"/>
      <c r="AM3" t="s">
        <v>9</v>
      </c>
      <c r="AN3" t="s">
        <v>13</v>
      </c>
    </row>
    <row r="4" spans="2:40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t="s">
        <v>0</v>
      </c>
      <c r="N4" t="s">
        <v>28</v>
      </c>
      <c r="O4" t="s">
        <v>10</v>
      </c>
      <c r="P4" t="s">
        <v>0</v>
      </c>
      <c r="Q4" t="s">
        <v>2</v>
      </c>
      <c r="R4" t="s">
        <v>3</v>
      </c>
      <c r="S4" t="s">
        <v>21</v>
      </c>
      <c r="T4" t="s">
        <v>22</v>
      </c>
      <c r="U4" t="s">
        <v>1</v>
      </c>
      <c r="W4" t="s">
        <v>12</v>
      </c>
      <c r="X4" s="3" t="s">
        <v>21</v>
      </c>
      <c r="Y4" s="9"/>
      <c r="AD4" t="s">
        <v>28</v>
      </c>
      <c r="AE4" t="s">
        <v>10</v>
      </c>
      <c r="AF4" t="s">
        <v>0</v>
      </c>
      <c r="AG4" t="s">
        <v>2</v>
      </c>
      <c r="AH4" t="s">
        <v>3</v>
      </c>
      <c r="AI4" t="s">
        <v>21</v>
      </c>
      <c r="AJ4" t="s">
        <v>22</v>
      </c>
      <c r="AK4" t="s">
        <v>1</v>
      </c>
      <c r="AM4" t="s">
        <v>12</v>
      </c>
      <c r="AN4" s="3" t="s">
        <v>21</v>
      </c>
    </row>
    <row r="5" spans="2:40" ht="14.1" customHeight="1" x14ac:dyDescent="0.25">
      <c r="X5" s="1"/>
      <c r="Z5" s="6"/>
      <c r="AA5" s="6"/>
      <c r="AB5" s="6"/>
    </row>
    <row r="6" spans="2:40" ht="14.1" customHeight="1" x14ac:dyDescent="0.25">
      <c r="B6" t="s">
        <v>0</v>
      </c>
      <c r="C6">
        <f>O6+AE6</f>
        <v>125</v>
      </c>
      <c r="E6">
        <f>Q6+AG6</f>
        <v>0</v>
      </c>
      <c r="F6">
        <f>R6+AH6</f>
        <v>0</v>
      </c>
      <c r="G6">
        <f>S6+AI6</f>
        <v>0</v>
      </c>
      <c r="H6">
        <f>T6+AJ6</f>
        <v>0</v>
      </c>
      <c r="I6">
        <f>U6+AK6</f>
        <v>100</v>
      </c>
      <c r="K6">
        <f>(U6*W6+AK6*AM6)/(U6+AK6)</f>
        <v>2.5</v>
      </c>
      <c r="L6">
        <f>K6/IF($L$4="A",$K$6,IF($L$4="B",$K$7,IF($L$4="C",$K$8,IF($L$4="D",$K$9,IF($L$4="E",$K$10,0)))))</f>
        <v>1</v>
      </c>
      <c r="N6" t="s">
        <v>0</v>
      </c>
      <c r="O6" s="3">
        <v>50</v>
      </c>
      <c r="Q6" s="3">
        <v>0</v>
      </c>
      <c r="R6" s="3">
        <v>0</v>
      </c>
      <c r="S6" s="3">
        <v>0</v>
      </c>
      <c r="T6" s="3">
        <v>0</v>
      </c>
      <c r="U6" s="3">
        <f>P7+P9+P10</f>
        <v>50</v>
      </c>
      <c r="W6" s="3">
        <v>2.5</v>
      </c>
      <c r="X6">
        <f>W6/IF($X$4="A",$W$6,IF($X$4="B",$W$7,IF($X$4="C",$W$8,IF($X$4="D",$W$9,IF($X$4="E",$W$10,0)))))</f>
        <v>0.25</v>
      </c>
      <c r="Z6" s="7">
        <f>U6/(U6+AK6)</f>
        <v>0.5</v>
      </c>
      <c r="AA6" s="25"/>
      <c r="AB6" s="7">
        <f>1-Z6</f>
        <v>0.5</v>
      </c>
      <c r="AD6" t="s">
        <v>0</v>
      </c>
      <c r="AE6" s="3">
        <f>50*AI3</f>
        <v>75</v>
      </c>
      <c r="AG6" s="3">
        <v>0</v>
      </c>
      <c r="AH6" s="3">
        <v>0</v>
      </c>
      <c r="AI6" s="3">
        <v>0</v>
      </c>
      <c r="AJ6" s="3">
        <v>0</v>
      </c>
      <c r="AK6" s="3">
        <v>50</v>
      </c>
      <c r="AM6" s="3">
        <v>2.5</v>
      </c>
      <c r="AN6">
        <f>AM6/IF($AN$4="A",$AM$6,IF($AN$4="B",$AM$7,IF($AN$4="C",$AM$8,IF($AN$4="D",$AM$9,IF($AN$4="E",$AM$10,0)))))</f>
        <v>0.25</v>
      </c>
    </row>
    <row r="7" spans="2:40" ht="14.1" customHeight="1" x14ac:dyDescent="0.25">
      <c r="B7" t="s">
        <v>2</v>
      </c>
      <c r="C7">
        <f>O7+AE7</f>
        <v>100</v>
      </c>
      <c r="D7">
        <f>P7+AF7</f>
        <v>20</v>
      </c>
      <c r="F7">
        <f>R7+AH7</f>
        <v>0</v>
      </c>
      <c r="G7">
        <f>S7+AI7</f>
        <v>0</v>
      </c>
      <c r="H7">
        <f>T7+AJ7</f>
        <v>0</v>
      </c>
      <c r="I7">
        <f>U7+AK7</f>
        <v>90</v>
      </c>
      <c r="K7">
        <f>(U7*W7+AK7*AM7)/(U7+AK7)</f>
        <v>3</v>
      </c>
      <c r="L7">
        <f>K7/IF($L$4="A",$K$6,IF($L$4="B",$K$7,IF($L$4="C",$K$8,IF($L$4="D",$K$9,IF($L$4="E",$K$10,0)))))</f>
        <v>1.2</v>
      </c>
      <c r="N7" t="s">
        <v>2</v>
      </c>
      <c r="O7" s="3">
        <v>50</v>
      </c>
      <c r="P7" s="3">
        <v>10</v>
      </c>
      <c r="R7" s="3">
        <v>0</v>
      </c>
      <c r="S7" s="3">
        <v>0</v>
      </c>
      <c r="T7" s="3">
        <v>0</v>
      </c>
      <c r="U7" s="3">
        <f>Q8+Q9+Q10</f>
        <v>50</v>
      </c>
      <c r="W7" s="3">
        <v>3</v>
      </c>
      <c r="X7">
        <f>W7/IF($X$4="A",$W$6,IF($X$4="B",$W$7,IF($X$4="C",$W$8,IF($X$4="D",$W$9,IF($X$4="E",$W$10,0)))))</f>
        <v>0.3</v>
      </c>
      <c r="Z7" s="7">
        <f>U7/(U7+AK7)</f>
        <v>0.55555555555555558</v>
      </c>
      <c r="AA7" s="6"/>
      <c r="AB7" s="7">
        <f t="shared" ref="AB7:AB10" si="0">1-Z7</f>
        <v>0.44444444444444442</v>
      </c>
      <c r="AD7" t="s">
        <v>2</v>
      </c>
      <c r="AE7" s="3">
        <v>50</v>
      </c>
      <c r="AF7" s="3">
        <v>10</v>
      </c>
      <c r="AH7" s="3">
        <v>0</v>
      </c>
      <c r="AI7" s="3">
        <v>0</v>
      </c>
      <c r="AJ7" s="3">
        <v>0</v>
      </c>
      <c r="AK7" s="3">
        <v>40</v>
      </c>
      <c r="AM7" s="3">
        <v>3</v>
      </c>
      <c r="AN7">
        <f>AM7/IF($AN$4="A",$AM$6,IF($AN$4="B",$AM$7,IF($AN$4="C",$AM$8,IF($AN$4="D",$AM$9,IF($AN$4="E",$AM$10,0)))))</f>
        <v>0.3</v>
      </c>
    </row>
    <row r="8" spans="2:40" ht="14.1" customHeight="1" x14ac:dyDescent="0.25">
      <c r="B8" t="s">
        <v>3</v>
      </c>
      <c r="C8">
        <f>O8+AE8</f>
        <v>50</v>
      </c>
      <c r="D8">
        <f>P8+AF8</f>
        <v>0</v>
      </c>
      <c r="E8">
        <f>Q8+AG8</f>
        <v>10</v>
      </c>
      <c r="G8">
        <f>S8+AI8</f>
        <v>0</v>
      </c>
      <c r="H8">
        <f>T8+AJ8</f>
        <v>0</v>
      </c>
      <c r="I8">
        <f>U8+AK8</f>
        <v>70</v>
      </c>
      <c r="K8">
        <f>(U8*W8+AK8*AM8)/(U8+AK8)</f>
        <v>3</v>
      </c>
      <c r="L8">
        <f>K8/IF($L$4="A",$K$6,IF($L$4="B",$K$7,IF($L$4="C",$K$8,IF($L$4="D",$K$9,IF($L$4="E",$K$10,0)))))</f>
        <v>1.2</v>
      </c>
      <c r="N8" t="s">
        <v>3</v>
      </c>
      <c r="O8" s="3">
        <v>25</v>
      </c>
      <c r="P8" s="3"/>
      <c r="Q8" s="8">
        <v>5</v>
      </c>
      <c r="S8" s="3">
        <v>0</v>
      </c>
      <c r="T8" s="3">
        <v>0</v>
      </c>
      <c r="U8" s="3">
        <v>30</v>
      </c>
      <c r="W8" s="3">
        <v>3</v>
      </c>
      <c r="X8">
        <f>W8/IF($X$4="A",$W$6,IF($X$4="B",$W$7,IF($X$4="C",$W$8,IF($X$4="D",$W$9,IF($X$4="E",$W$10,0)))))</f>
        <v>0.3</v>
      </c>
      <c r="Z8" s="7">
        <f>U8/(U8+AK8)</f>
        <v>0.42857142857142855</v>
      </c>
      <c r="AA8" s="6"/>
      <c r="AB8" s="7">
        <f t="shared" si="0"/>
        <v>0.5714285714285714</v>
      </c>
      <c r="AD8" t="s">
        <v>3</v>
      </c>
      <c r="AE8" s="3">
        <v>25</v>
      </c>
      <c r="AF8" s="3"/>
      <c r="AG8" s="8">
        <v>5</v>
      </c>
      <c r="AI8" s="3">
        <v>0</v>
      </c>
      <c r="AJ8" s="3">
        <v>0</v>
      </c>
      <c r="AK8" s="3">
        <v>40</v>
      </c>
      <c r="AM8" s="3">
        <v>3</v>
      </c>
      <c r="AN8">
        <f>AM8/IF($AN$4="A",$AM$6,IF($AN$4="B",$AM$7,IF($AN$4="C",$AM$8,IF($AN$4="D",$AM$9,IF($AN$4="E",$AM$10,0)))))</f>
        <v>0.3</v>
      </c>
    </row>
    <row r="9" spans="2:40" ht="14.1" customHeight="1" x14ac:dyDescent="0.25">
      <c r="B9" t="s">
        <v>21</v>
      </c>
      <c r="C9">
        <f>O9+AE9</f>
        <v>100</v>
      </c>
      <c r="D9">
        <f>P9+AF9</f>
        <v>50</v>
      </c>
      <c r="E9">
        <f>Q9+AG9</f>
        <v>40</v>
      </c>
      <c r="F9">
        <f>R9+AH9</f>
        <v>0</v>
      </c>
      <c r="H9">
        <f>T9+AJ9</f>
        <v>0</v>
      </c>
      <c r="I9">
        <f>U9+AK9</f>
        <v>90</v>
      </c>
      <c r="K9">
        <f>(U9*W9+AK9*AM9)/(U9+AK9)</f>
        <v>10</v>
      </c>
      <c r="L9">
        <f>K9/IF($L$4="A",$K$6,IF($L$4="B",$K$7,IF($L$4="C",$K$8,IF($L$4="D",$K$9,IF($L$4="E",$K$10,0)))))</f>
        <v>4</v>
      </c>
      <c r="N9" t="s">
        <v>21</v>
      </c>
      <c r="O9" s="3">
        <v>50</v>
      </c>
      <c r="P9" s="3">
        <v>25</v>
      </c>
      <c r="Q9" s="8">
        <v>25</v>
      </c>
      <c r="R9" s="8">
        <v>0</v>
      </c>
      <c r="T9" s="3">
        <v>0</v>
      </c>
      <c r="U9" s="3">
        <v>50</v>
      </c>
      <c r="W9" s="3">
        <v>10</v>
      </c>
      <c r="X9">
        <f>W9/IF($X$4="A",$W$6,IF($X$4="B",$W$7,IF($X$4="C",$W$8,IF($X$4="D",$W$9,IF($X$4="E",$W$10,0)))))</f>
        <v>1</v>
      </c>
      <c r="Z9" s="7">
        <f t="shared" ref="Z9:Z10" si="1">U9/(U9+AK9)</f>
        <v>0.55555555555555558</v>
      </c>
      <c r="AA9" s="6"/>
      <c r="AB9" s="7">
        <f t="shared" si="0"/>
        <v>0.44444444444444442</v>
      </c>
      <c r="AD9" t="s">
        <v>21</v>
      </c>
      <c r="AE9" s="3">
        <v>50</v>
      </c>
      <c r="AF9" s="3">
        <v>25</v>
      </c>
      <c r="AG9" s="8">
        <v>15</v>
      </c>
      <c r="AH9" s="8">
        <v>0</v>
      </c>
      <c r="AJ9" s="3">
        <v>0</v>
      </c>
      <c r="AK9" s="3">
        <v>40</v>
      </c>
      <c r="AM9" s="3">
        <v>10</v>
      </c>
      <c r="AN9">
        <f>AM9/IF($AN$4="A",$AM$6,IF($AN$4="B",$AM$7,IF($AN$4="C",$AM$8,IF($AN$4="D",$AM$9,IF($AN$4="E",$AM$10,0)))))</f>
        <v>1</v>
      </c>
    </row>
    <row r="10" spans="2:40" ht="14.1" customHeight="1" x14ac:dyDescent="0.25">
      <c r="B10" t="s">
        <v>22</v>
      </c>
      <c r="C10">
        <f>O10+AE10</f>
        <v>100</v>
      </c>
      <c r="D10">
        <f>P10+AF10</f>
        <v>30</v>
      </c>
      <c r="E10">
        <f>Q10+AG10</f>
        <v>40</v>
      </c>
      <c r="F10">
        <f>R10+AH10</f>
        <v>70</v>
      </c>
      <c r="G10">
        <f>S10+AI10</f>
        <v>0</v>
      </c>
      <c r="I10">
        <f>+U10+AK10</f>
        <v>100</v>
      </c>
      <c r="K10">
        <f>(U10*W10+AK10*AM10)/(U10+AK10)</f>
        <v>12</v>
      </c>
      <c r="L10">
        <f>K10/IF($L$4="A",$K$6,IF($L$4="B",$K$7,IF($L$4="C",$K$8,IF($L$4="D",$K$9,IF($L$4="E",$K$10,0)))))</f>
        <v>4.8</v>
      </c>
      <c r="N10" t="s">
        <v>22</v>
      </c>
      <c r="O10" s="3">
        <v>50</v>
      </c>
      <c r="P10" s="3">
        <v>15</v>
      </c>
      <c r="Q10" s="8">
        <v>20</v>
      </c>
      <c r="R10" s="8">
        <v>30</v>
      </c>
      <c r="S10" s="3">
        <v>0</v>
      </c>
      <c r="U10" s="3">
        <v>50</v>
      </c>
      <c r="W10" s="3">
        <v>12</v>
      </c>
      <c r="X10">
        <f>W10/IF($X$4="A",$W$6,IF($X$4="B",$W$7,IF($X$4="C",$W$8,IF($X$4="D",$W$9,IF($X$4="E",$W$10,0)))))</f>
        <v>1.2</v>
      </c>
      <c r="Z10" s="7">
        <f t="shared" si="1"/>
        <v>0.5</v>
      </c>
      <c r="AA10" s="6"/>
      <c r="AB10" s="7">
        <f t="shared" si="0"/>
        <v>0.5</v>
      </c>
      <c r="AD10" t="s">
        <v>22</v>
      </c>
      <c r="AE10" s="3">
        <v>50</v>
      </c>
      <c r="AF10" s="3">
        <v>15</v>
      </c>
      <c r="AG10" s="8">
        <v>20</v>
      </c>
      <c r="AH10" s="8">
        <v>40</v>
      </c>
      <c r="AI10" s="3">
        <v>0</v>
      </c>
      <c r="AK10" s="3">
        <v>50</v>
      </c>
      <c r="AM10" s="3">
        <v>12</v>
      </c>
      <c r="AN10">
        <f>AM10/IF($AN$4="A",$AM$6,IF($AN$4="B",$AM$7,IF($AN$4="C",$AM$8,IF($AN$4="D",$AM$9,IF($AN$4="E",$AM$10,0)))))</f>
        <v>1.2</v>
      </c>
    </row>
    <row r="11" spans="2:40" ht="14.1" customHeight="1" x14ac:dyDescent="0.25">
      <c r="B11" t="s">
        <v>4</v>
      </c>
      <c r="C11">
        <f>SUM(C6:C10)</f>
        <v>475</v>
      </c>
      <c r="N11" t="s">
        <v>4</v>
      </c>
      <c r="O11">
        <f>SUM(O6:O10)</f>
        <v>225</v>
      </c>
      <c r="Z11" s="7"/>
      <c r="AA11" s="6"/>
      <c r="AB11" s="7"/>
      <c r="AD11" t="s">
        <v>4</v>
      </c>
      <c r="AE11">
        <f>SUM(AE6:AE10)</f>
        <v>250</v>
      </c>
    </row>
    <row r="12" spans="2:40" ht="14.1" customHeight="1" x14ac:dyDescent="0.25">
      <c r="Z12" s="7"/>
      <c r="AA12" s="6"/>
      <c r="AB12" s="7"/>
    </row>
    <row r="13" spans="2:40" ht="14.1" customHeight="1" x14ac:dyDescent="0.25">
      <c r="B13" s="1" t="s">
        <v>6</v>
      </c>
      <c r="N13" s="1" t="s">
        <v>6</v>
      </c>
      <c r="U13" s="7"/>
      <c r="Z13" s="7"/>
      <c r="AA13" s="6"/>
      <c r="AB13" s="7"/>
      <c r="AD13" s="1" t="s">
        <v>6</v>
      </c>
      <c r="AK13" s="7"/>
    </row>
    <row r="14" spans="2:40" ht="14.1" customHeight="1" x14ac:dyDescent="0.25">
      <c r="Z14" s="7"/>
      <c r="AA14" s="6"/>
      <c r="AB14" s="7"/>
    </row>
    <row r="15" spans="2:40" ht="14.1" customHeight="1" x14ac:dyDescent="0.25">
      <c r="B15" t="s">
        <v>0</v>
      </c>
      <c r="C15">
        <f>O15+AE15</f>
        <v>124.4375</v>
      </c>
      <c r="E15">
        <f>Q15+AG15</f>
        <v>0</v>
      </c>
      <c r="F15">
        <f>R15+AH15</f>
        <v>0</v>
      </c>
      <c r="G15">
        <f>S15+AI15</f>
        <v>0</v>
      </c>
      <c r="H15">
        <f>T15+AJ15</f>
        <v>0</v>
      </c>
      <c r="I15">
        <f>U15+AK15</f>
        <v>99.5</v>
      </c>
      <c r="K15">
        <f>(U15*W15+AK15*AM15)/(U15+AK15)</f>
        <v>2.5</v>
      </c>
      <c r="L15">
        <f>K15/IF($L$4="A",$K$15,IF($L$4="B",$K$16,IF($L$4="C",$K$17,IF($L$4="D",$K$18,IF($L$4="E",$K$19,0)))))</f>
        <v>1</v>
      </c>
      <c r="N15" t="s">
        <v>0</v>
      </c>
      <c r="O15" s="3">
        <f>U15</f>
        <v>49.625</v>
      </c>
      <c r="Q15" s="3">
        <v>0</v>
      </c>
      <c r="R15" s="3">
        <v>0</v>
      </c>
      <c r="S15" s="3">
        <v>0</v>
      </c>
      <c r="T15" s="3">
        <v>0</v>
      </c>
      <c r="U15" s="3">
        <f>P16+P18+P19</f>
        <v>49.625</v>
      </c>
      <c r="W15" s="3">
        <v>2.5</v>
      </c>
      <c r="X15">
        <f>W15/IF($X$4="A",$W$15,IF($X$4="B",$W$16,IF($X$4="C",$W$17,IF($X$4="D",$W$18,IF($X$4="E",$W$19,0)))))</f>
        <v>0.25</v>
      </c>
      <c r="Z15" s="7">
        <f>U15/(U15+AK15)</f>
        <v>0.49874371859296485</v>
      </c>
      <c r="AA15" s="6"/>
      <c r="AB15" s="7">
        <f>1-Z15</f>
        <v>0.50125628140703515</v>
      </c>
      <c r="AD15" t="s">
        <v>0</v>
      </c>
      <c r="AE15" s="3">
        <f>AK15*AI3</f>
        <v>74.8125</v>
      </c>
      <c r="AG15" s="3">
        <v>0</v>
      </c>
      <c r="AH15" s="3">
        <v>0</v>
      </c>
      <c r="AI15" s="3">
        <v>0</v>
      </c>
      <c r="AJ15" s="3">
        <v>0</v>
      </c>
      <c r="AK15" s="3">
        <f>AF16+AF18+AF19</f>
        <v>49.875</v>
      </c>
      <c r="AM15" s="3">
        <v>2.5</v>
      </c>
      <c r="AN15">
        <f>AM15/IF($AN$4="A",$AM$15,IF($AN$4="B",$AM$16,IF($AN$4="C",$AM$17,IF($AN$4="D",$AM$18,IF($AN$4="E",$AM$19,0)))))</f>
        <v>0.25</v>
      </c>
    </row>
    <row r="16" spans="2:40" ht="14.1" customHeight="1" x14ac:dyDescent="0.25">
      <c r="B16" t="s">
        <v>2</v>
      </c>
      <c r="C16">
        <f>O16+AE16</f>
        <v>100.625</v>
      </c>
      <c r="D16">
        <f>P16+AF16</f>
        <v>20.125</v>
      </c>
      <c r="F16">
        <f>R16+AH16</f>
        <v>0</v>
      </c>
      <c r="G16">
        <f>S16+AI16</f>
        <v>0</v>
      </c>
      <c r="H16">
        <f>T16+AJ16</f>
        <v>0</v>
      </c>
      <c r="I16">
        <f>U16+AK16</f>
        <v>90.625</v>
      </c>
      <c r="K16">
        <f>(U16*W16+AK16*AM16)/(U16+AK16)</f>
        <v>3</v>
      </c>
      <c r="L16">
        <f>K16/IF($L$4="A",$K$15,IF($L$4="B",$K$16,IF($L$4="C",$K$17,IF($L$4="D",$K$18,IF($L$4="E",$K$19,0)))))</f>
        <v>1.2</v>
      </c>
      <c r="N16" t="s">
        <v>2</v>
      </c>
      <c r="O16" s="3">
        <f>U16</f>
        <v>50.625</v>
      </c>
      <c r="P16" s="3">
        <f>(P7/U7)*U16</f>
        <v>10.125</v>
      </c>
      <c r="R16" s="3">
        <v>0</v>
      </c>
      <c r="S16" s="3">
        <v>0</v>
      </c>
      <c r="T16" s="3">
        <v>0</v>
      </c>
      <c r="U16" s="3">
        <v>50.625</v>
      </c>
      <c r="W16" s="3">
        <v>3</v>
      </c>
      <c r="X16">
        <f>W16/IF($X$4="A",$W$15,IF($X$4="B",$W$16,IF($X$4="C",$W$17,IF($X$4="D",$W$18,IF($X$4="E",$W$19,0)))))</f>
        <v>0.3</v>
      </c>
      <c r="Z16" s="7">
        <f t="shared" ref="Z16:Z19" si="2">U16/(U16+AK16)</f>
        <v>0.55862068965517242</v>
      </c>
      <c r="AA16" s="6">
        <v>43.125</v>
      </c>
      <c r="AB16" s="7">
        <f t="shared" ref="AB16:AB19" si="3">1-Z16</f>
        <v>0.44137931034482758</v>
      </c>
      <c r="AD16" t="s">
        <v>2</v>
      </c>
      <c r="AE16" s="3">
        <f>(AE7/AK7)*AK16</f>
        <v>50</v>
      </c>
      <c r="AF16" s="3">
        <f>(AF7/AK7)*AK16</f>
        <v>10</v>
      </c>
      <c r="AH16" s="3">
        <v>0</v>
      </c>
      <c r="AI16" s="3">
        <v>0</v>
      </c>
      <c r="AJ16" s="3">
        <v>0</v>
      </c>
      <c r="AK16" s="3">
        <v>40</v>
      </c>
      <c r="AM16" s="3">
        <v>3</v>
      </c>
      <c r="AN16">
        <f>AM16/IF($AN$4="A",$AM$15,IF($AN$4="B",$AM$16,IF($AN$4="C",$AM$17,IF($AN$4="D",$AM$18,IF($AN$4="E",$AM$19,0)))))</f>
        <v>0.3</v>
      </c>
    </row>
    <row r="17" spans="2:40" ht="14.1" customHeight="1" x14ac:dyDescent="0.25">
      <c r="B17" t="s">
        <v>3</v>
      </c>
      <c r="C17">
        <f>O17+AE17</f>
        <v>50</v>
      </c>
      <c r="D17">
        <f>P17+AF17</f>
        <v>0</v>
      </c>
      <c r="E17">
        <f>Q17+AG17</f>
        <v>10</v>
      </c>
      <c r="G17">
        <f>S17+AI17</f>
        <v>0</v>
      </c>
      <c r="H17">
        <f>T17+AJ17</f>
        <v>0</v>
      </c>
      <c r="I17">
        <f>U17+AK17</f>
        <v>72</v>
      </c>
      <c r="K17">
        <f>(U17*W17+AK17*AM17)/(U17+AK17)</f>
        <v>3</v>
      </c>
      <c r="L17">
        <f>K17/IF($L$4="A",$K$15,IF($L$4="B",$K$16,IF($L$4="C",$K$17,IF($L$4="D",$K$18,IF($L$4="E",$K$19,0)))))</f>
        <v>1.2</v>
      </c>
      <c r="N17" t="s">
        <v>3</v>
      </c>
      <c r="O17" s="3">
        <f>(O8/U8)*U17</f>
        <v>20</v>
      </c>
      <c r="P17" s="3"/>
      <c r="Q17" s="8">
        <f>(Q8/U8)*U17</f>
        <v>4</v>
      </c>
      <c r="S17" s="3">
        <v>0</v>
      </c>
      <c r="T17" s="3">
        <v>0</v>
      </c>
      <c r="U17" s="3">
        <v>24</v>
      </c>
      <c r="W17" s="3">
        <v>3</v>
      </c>
      <c r="X17">
        <f>W17/IF($X$4="A",$W$15,IF($X$4="B",$W$16,IF($X$4="C",$W$17,IF($X$4="D",$W$18,IF($X$4="E",$W$19,0)))))</f>
        <v>0.3</v>
      </c>
      <c r="Z17" s="7">
        <f t="shared" si="2"/>
        <v>0.33333333333333331</v>
      </c>
      <c r="AA17" s="6">
        <v>40</v>
      </c>
      <c r="AB17" s="7">
        <f t="shared" si="3"/>
        <v>0.66666666666666674</v>
      </c>
      <c r="AD17" t="s">
        <v>3</v>
      </c>
      <c r="AE17" s="3">
        <f>(AE8/AK8)*AK17</f>
        <v>30</v>
      </c>
      <c r="AF17" s="3"/>
      <c r="AG17" s="8">
        <f>(AG8/AK8)*AK17</f>
        <v>6</v>
      </c>
      <c r="AI17" s="3">
        <v>0</v>
      </c>
      <c r="AJ17" s="3">
        <v>0</v>
      </c>
      <c r="AK17" s="3">
        <v>48</v>
      </c>
      <c r="AM17" s="3">
        <v>3</v>
      </c>
      <c r="AN17">
        <f>AM17/IF($AN$4="A",$AM$15,IF($AN$4="B",$AM$16,IF($AN$4="C",$AM$17,IF($AN$4="D",$AM$18,IF($AN$4="E",$AM$19,0)))))</f>
        <v>0.3</v>
      </c>
    </row>
    <row r="18" spans="2:40" ht="14.1" customHeight="1" x14ac:dyDescent="0.25">
      <c r="B18" t="s">
        <v>21</v>
      </c>
      <c r="C18">
        <f>O18+AE18</f>
        <v>98.75</v>
      </c>
      <c r="D18">
        <f>P18+AF18</f>
        <v>49.375</v>
      </c>
      <c r="E18">
        <f>Q18+AG18</f>
        <v>40.625</v>
      </c>
      <c r="F18">
        <f>R18+AH18</f>
        <v>0</v>
      </c>
      <c r="H18">
        <f>T18+AJ18</f>
        <v>0</v>
      </c>
      <c r="I18">
        <f>U18+AK18</f>
        <v>90</v>
      </c>
      <c r="K18">
        <f>(U18*W18+AK18*AM18)/(U18+AK18)</f>
        <v>10</v>
      </c>
      <c r="L18">
        <f>K18/IF($L$4="A",$K$15,IF($L$4="B",$K$16,IF($L$4="C",$K$17,IF($L$4="D",$K$18,IF($L$4="E",$K$19,0)))))</f>
        <v>4</v>
      </c>
      <c r="N18" t="s">
        <v>21</v>
      </c>
      <c r="O18" s="3">
        <v>55</v>
      </c>
      <c r="P18" s="3">
        <f>(P9/U9)*U18</f>
        <v>27.5</v>
      </c>
      <c r="Q18" s="8">
        <f>(Q9/U9)*U18</f>
        <v>27.5</v>
      </c>
      <c r="R18" s="8">
        <v>0</v>
      </c>
      <c r="T18" s="3">
        <v>0</v>
      </c>
      <c r="U18" s="3">
        <v>55</v>
      </c>
      <c r="W18" s="3">
        <v>10</v>
      </c>
      <c r="X18">
        <f>W18/IF($X$4="A",$W$15,IF($X$4="B",$W$16,IF($X$4="C",$W$17,IF($X$4="D",$W$18,IF($X$4="E",$W$19,0)))))</f>
        <v>1</v>
      </c>
      <c r="Z18" s="7">
        <f t="shared" si="2"/>
        <v>0.61111111111111116</v>
      </c>
      <c r="AA18" s="6">
        <v>3.125</v>
      </c>
      <c r="AB18" s="7">
        <f t="shared" si="3"/>
        <v>0.38888888888888884</v>
      </c>
      <c r="AD18" t="s">
        <v>21</v>
      </c>
      <c r="AE18" s="3">
        <f>(AE9/AK9)*AK18</f>
        <v>43.75</v>
      </c>
      <c r="AF18" s="3">
        <f>(AF9/AK9)*AK18</f>
        <v>21.875</v>
      </c>
      <c r="AG18" s="8">
        <f>(AG9/AK9)*AK18</f>
        <v>13.125</v>
      </c>
      <c r="AH18" s="8">
        <v>0</v>
      </c>
      <c r="AJ18" s="3">
        <v>0</v>
      </c>
      <c r="AK18" s="3">
        <v>35</v>
      </c>
      <c r="AM18" s="3">
        <v>10</v>
      </c>
      <c r="AN18">
        <f>AM18/IF($AN$4="A",$AM$15,IF($AN$4="B",$AM$16,IF($AN$4="C",$AM$17,IF($AN$4="D",$AM$18,IF($AN$4="E",$AM$19,0)))))</f>
        <v>1</v>
      </c>
    </row>
    <row r="19" spans="2:40" ht="14.1" customHeight="1" x14ac:dyDescent="0.25">
      <c r="B19" t="s">
        <v>22</v>
      </c>
      <c r="C19">
        <f>O19+AE19</f>
        <v>100</v>
      </c>
      <c r="D19">
        <f>P19+AF19</f>
        <v>30</v>
      </c>
      <c r="E19">
        <f>Q19+AG19</f>
        <v>40</v>
      </c>
      <c r="F19">
        <f>R19+AH19</f>
        <v>72</v>
      </c>
      <c r="G19">
        <f>S19+AI19</f>
        <v>0</v>
      </c>
      <c r="I19">
        <f>+U19+AK19</f>
        <v>100</v>
      </c>
      <c r="K19">
        <f>(U19*W19+AK19*AM19)/(U19+AK19)</f>
        <v>12</v>
      </c>
      <c r="L19">
        <f>K19/IF($L$4="A",$K$15,IF($L$4="B",$K$16,IF($L$4="C",$K$17,IF($L$4="D",$K$18,IF($L$4="E",$K$19,0)))))</f>
        <v>4.8</v>
      </c>
      <c r="N19" t="s">
        <v>22</v>
      </c>
      <c r="O19" s="3">
        <v>40</v>
      </c>
      <c r="P19" s="3">
        <f>(P10/U10)*U19</f>
        <v>12</v>
      </c>
      <c r="Q19" s="8">
        <f>(Q10/U10)*U19</f>
        <v>16</v>
      </c>
      <c r="R19" s="8">
        <f>(R10/U10)*U19</f>
        <v>24</v>
      </c>
      <c r="S19" s="3">
        <v>0</v>
      </c>
      <c r="U19" s="3">
        <v>40</v>
      </c>
      <c r="W19" s="3">
        <v>12</v>
      </c>
      <c r="X19">
        <f>W19/IF($X$4="A",$W$15,IF($X$4="B",$W$16,IF($X$4="C",$W$17,IF($X$4="D",$W$18,IF($X$4="E",$W$19,0)))))</f>
        <v>1.2</v>
      </c>
      <c r="Z19" s="7">
        <f t="shared" si="2"/>
        <v>0.4</v>
      </c>
      <c r="AA19" s="6"/>
      <c r="AB19" s="7">
        <f t="shared" si="3"/>
        <v>0.6</v>
      </c>
      <c r="AD19" t="s">
        <v>22</v>
      </c>
      <c r="AE19" s="3">
        <v>60</v>
      </c>
      <c r="AF19" s="3">
        <f>(AF10/AK10)*AK19</f>
        <v>18</v>
      </c>
      <c r="AG19" s="8">
        <f>(AG10/AK10)*AK19</f>
        <v>24</v>
      </c>
      <c r="AH19" s="8">
        <f>(AH10/AK10)*AK19</f>
        <v>48</v>
      </c>
      <c r="AI19" s="3">
        <v>0</v>
      </c>
      <c r="AK19" s="3">
        <v>60</v>
      </c>
      <c r="AM19" s="3">
        <v>12</v>
      </c>
      <c r="AN19">
        <f>AM19/IF($AN$4="A",$AM$15,IF($AN$4="B",$AM$16,IF($AN$4="C",$AM$17,IF($AN$4="D",$AM$18,IF($AN$4="E",$AM$19,0)))))</f>
        <v>1.2</v>
      </c>
    </row>
    <row r="20" spans="2:40" ht="14.1" customHeight="1" x14ac:dyDescent="0.25">
      <c r="B20" t="s">
        <v>4</v>
      </c>
      <c r="C20">
        <f>SUM(C15:C19)</f>
        <v>473.8125</v>
      </c>
      <c r="N20" t="s">
        <v>4</v>
      </c>
      <c r="O20">
        <f>SUM(O15:O19)</f>
        <v>215.25</v>
      </c>
      <c r="Z20" s="7"/>
      <c r="AA20" s="6">
        <v>47.5</v>
      </c>
      <c r="AB20" s="7"/>
      <c r="AD20" t="s">
        <v>4</v>
      </c>
      <c r="AE20">
        <f>SUM(AE15:AE19)</f>
        <v>258.5625</v>
      </c>
    </row>
    <row r="21" spans="2:40" ht="14.1" customHeight="1" x14ac:dyDescent="0.25">
      <c r="Z21" s="7"/>
      <c r="AA21" s="6">
        <f>AA20+AA18</f>
        <v>50.625</v>
      </c>
      <c r="AB21" s="7"/>
    </row>
    <row r="22" spans="2:40" ht="14.1" customHeight="1" x14ac:dyDescent="0.25">
      <c r="B22" s="1" t="s">
        <v>23</v>
      </c>
      <c r="N22" s="1" t="s">
        <v>23</v>
      </c>
      <c r="Z22" s="7"/>
      <c r="AA22" s="6"/>
      <c r="AB22" s="7"/>
      <c r="AD22" s="1" t="s">
        <v>23</v>
      </c>
    </row>
    <row r="23" spans="2:40" ht="14.1" customHeight="1" x14ac:dyDescent="0.25">
      <c r="Z23" s="7"/>
      <c r="AA23" s="6"/>
      <c r="AB23" s="7"/>
    </row>
    <row r="24" spans="2:40" ht="14.1" customHeight="1" x14ac:dyDescent="0.25">
      <c r="B24" t="s">
        <v>0</v>
      </c>
      <c r="C24">
        <f>O24+AE24</f>
        <v>125.90625</v>
      </c>
      <c r="E24">
        <f>Q24+AG24</f>
        <v>0</v>
      </c>
      <c r="F24">
        <f>R24+AH24</f>
        <v>0</v>
      </c>
      <c r="G24">
        <f>S24+AI24</f>
        <v>0</v>
      </c>
      <c r="H24">
        <f>T24+AJ24</f>
        <v>0</v>
      </c>
      <c r="I24">
        <f>U24+AK24</f>
        <v>101.03125</v>
      </c>
      <c r="K24">
        <f>(U24*W24+AK24*AM24)/(U24+AK24)</f>
        <v>2.5</v>
      </c>
      <c r="L24">
        <f>K24/IF($L$4="A",$K$24,IF($L$4="B",$K$25,IF($L$4="C",$K$26,IF($L$4="D",$K$27,IF($L$4="E",$K$28,0)))))</f>
        <v>1</v>
      </c>
      <c r="N24" t="s">
        <v>0</v>
      </c>
      <c r="O24" s="3">
        <f>U24</f>
        <v>51.28125</v>
      </c>
      <c r="Q24" s="3">
        <v>0</v>
      </c>
      <c r="R24" s="3">
        <v>0</v>
      </c>
      <c r="S24" s="3">
        <v>0</v>
      </c>
      <c r="T24" s="3">
        <v>0</v>
      </c>
      <c r="U24" s="3">
        <f>P25+P27+P28</f>
        <v>51.28125</v>
      </c>
      <c r="W24" s="3">
        <v>2.5</v>
      </c>
      <c r="X24">
        <f>W24/IF($X$4="A",$W$24,IF($X$4="B",$W$25,IF($X$4="C",$W$26,IF($X$4="D",$W$27,IF($X$4="E",$W$28,0)))))</f>
        <v>0.25</v>
      </c>
      <c r="Z24" s="7">
        <f>U24/(U24+AK24)</f>
        <v>0.50757810083513766</v>
      </c>
      <c r="AA24" s="6"/>
      <c r="AB24" s="7">
        <f>1-Z24</f>
        <v>0.49242189916486234</v>
      </c>
      <c r="AD24" t="s">
        <v>0</v>
      </c>
      <c r="AE24" s="3">
        <f>AK24*AI3</f>
        <v>74.625</v>
      </c>
      <c r="AG24" s="3">
        <v>0</v>
      </c>
      <c r="AH24" s="3">
        <v>0</v>
      </c>
      <c r="AI24" s="3">
        <v>0</v>
      </c>
      <c r="AJ24" s="3">
        <v>0</v>
      </c>
      <c r="AK24" s="3">
        <f>AF25+AF27+AF28</f>
        <v>49.75</v>
      </c>
      <c r="AM24" s="3">
        <v>2.5</v>
      </c>
      <c r="AN24">
        <f>AM24/IF($AN$4="A",$AM$24,IF($AN$4="B",$AM$25,IF($AN$4="C",$AM$26,IF($AN$4="D",$AM$27,IF($AN$4="E",$AM$28,0)))))</f>
        <v>0.25</v>
      </c>
    </row>
    <row r="25" spans="2:40" ht="14.1" customHeight="1" x14ac:dyDescent="0.25">
      <c r="B25" t="s">
        <v>2</v>
      </c>
      <c r="C25">
        <f>O25+AE25</f>
        <v>103.90625</v>
      </c>
      <c r="D25">
        <f>P25+AF25</f>
        <v>20.78125</v>
      </c>
      <c r="F25">
        <f>R25+AH25</f>
        <v>0</v>
      </c>
      <c r="G25">
        <f>S25+AI25</f>
        <v>0</v>
      </c>
      <c r="H25">
        <f>T25+AJ25</f>
        <v>0</v>
      </c>
      <c r="I25">
        <f>U25+AK25</f>
        <v>93.90625</v>
      </c>
      <c r="K25">
        <f>(U25*W25+AK25*AM25)/(U25+AK25)</f>
        <v>3</v>
      </c>
      <c r="L25">
        <f>K25/IF($L$4="A",$K$24,IF($L$4="B",$K$25,IF($L$4="C",$K$26,IF($L$4="D",$K$27,IF($L$4="E",$K$28,0)))))</f>
        <v>1.2</v>
      </c>
      <c r="N25" t="s">
        <v>2</v>
      </c>
      <c r="O25" s="3">
        <f>U25</f>
        <v>53.90625</v>
      </c>
      <c r="P25" s="3">
        <f>(P16/U16)*U25</f>
        <v>10.78125</v>
      </c>
      <c r="R25" s="3">
        <v>0</v>
      </c>
      <c r="S25" s="3">
        <v>0</v>
      </c>
      <c r="T25" s="3">
        <v>0</v>
      </c>
      <c r="U25" s="3">
        <v>53.90625</v>
      </c>
      <c r="W25" s="3">
        <v>3</v>
      </c>
      <c r="X25">
        <f>W25/IF($X$4="A",$W$24,IF($X$4="B",$W$25,IF($X$4="C",$W$26,IF($X$4="D",$W$27,IF($X$4="E",$W$28,0)))))</f>
        <v>0.3</v>
      </c>
      <c r="Z25" s="7">
        <f t="shared" ref="Z25:Z28" si="4">U25/(U25+AK25)</f>
        <v>0.57404326123128124</v>
      </c>
      <c r="AA25" s="6">
        <f>AG26+AG27+AG28</f>
        <v>46.625</v>
      </c>
      <c r="AB25" s="7">
        <f t="shared" ref="AB25:AB28" si="5">1-Z25</f>
        <v>0.42595673876871876</v>
      </c>
      <c r="AD25" t="s">
        <v>2</v>
      </c>
      <c r="AE25" s="3">
        <f>(AK25/AK16)*AE16</f>
        <v>50</v>
      </c>
      <c r="AF25" s="3">
        <f>(AF16/AK16)*AK25</f>
        <v>10</v>
      </c>
      <c r="AH25" s="3">
        <v>0</v>
      </c>
      <c r="AI25" s="3">
        <v>0</v>
      </c>
      <c r="AJ25" s="3">
        <v>0</v>
      </c>
      <c r="AK25" s="3">
        <v>40</v>
      </c>
      <c r="AM25" s="3">
        <v>3</v>
      </c>
      <c r="AN25">
        <f>AM25/IF($AN$4="A",$AM$24,IF($AN$4="B",$AM$25,IF($AN$4="C",$AM$26,IF($AN$4="D",$AM$27,IF($AN$4="E",$AM$28,0)))))</f>
        <v>0.3</v>
      </c>
    </row>
    <row r="26" spans="2:40" ht="14.1" customHeight="1" x14ac:dyDescent="0.25">
      <c r="B26" t="s">
        <v>3</v>
      </c>
      <c r="C26">
        <f>O26+AE26</f>
        <v>51.875</v>
      </c>
      <c r="D26">
        <f>P26+AF26</f>
        <v>0</v>
      </c>
      <c r="E26">
        <f>Q26+AG26</f>
        <v>10.375</v>
      </c>
      <c r="G26">
        <f>S26+AI26</f>
        <v>0</v>
      </c>
      <c r="H26">
        <f>T26+AJ26</f>
        <v>0</v>
      </c>
      <c r="I26">
        <f>U26+AK26</f>
        <v>77</v>
      </c>
      <c r="K26">
        <f>(U26*W26+AK26*AM26)/(U26+AK26)</f>
        <v>3</v>
      </c>
      <c r="L26">
        <f>K26/IF($L$4="A",$K$24,IF($L$4="B",$K$25,IF($L$4="C",$K$26,IF($L$4="D",$K$27,IF($L$4="E",$K$28,0)))))</f>
        <v>1.2</v>
      </c>
      <c r="N26" t="s">
        <v>3</v>
      </c>
      <c r="O26" s="3">
        <f>(O17/U17)*U26</f>
        <v>15</v>
      </c>
      <c r="P26" s="3"/>
      <c r="Q26" s="8">
        <f>(Q17/U17)*U26</f>
        <v>3</v>
      </c>
      <c r="S26" s="3">
        <v>0</v>
      </c>
      <c r="T26" s="3">
        <v>0</v>
      </c>
      <c r="U26" s="3">
        <v>18</v>
      </c>
      <c r="V26" s="4"/>
      <c r="W26" s="3">
        <v>3</v>
      </c>
      <c r="X26">
        <f>W26/IF($X$4="A",$W$24,IF($X$4="B",$W$25,IF($X$4="C",$W$26,IF($X$4="D",$W$27,IF($X$4="E",$W$28,0)))))</f>
        <v>0.3</v>
      </c>
      <c r="Z26" s="7">
        <f>U26/(U26+AK26)</f>
        <v>0.23376623376623376</v>
      </c>
      <c r="AA26" s="6">
        <v>40</v>
      </c>
      <c r="AB26" s="7">
        <f t="shared" si="5"/>
        <v>0.76623376623376627</v>
      </c>
      <c r="AD26" t="s">
        <v>3</v>
      </c>
      <c r="AE26" s="3">
        <f>(AE17/AK17)*AK26</f>
        <v>36.875</v>
      </c>
      <c r="AF26" s="3"/>
      <c r="AG26" s="8">
        <f>(AG17/AK17)*AK26</f>
        <v>7.375</v>
      </c>
      <c r="AI26" s="3">
        <v>0</v>
      </c>
      <c r="AJ26" s="3">
        <v>0</v>
      </c>
      <c r="AK26" s="3">
        <v>59</v>
      </c>
      <c r="AM26" s="3">
        <v>3</v>
      </c>
      <c r="AN26">
        <f>AM26/IF($AN$4="A",$AM$24,IF($AN$4="B",$AM$25,IF($AN$4="C",$AM$26,IF($AN$4="D",$AM$27,IF($AN$4="E",$AM$28,0)))))</f>
        <v>0.3</v>
      </c>
    </row>
    <row r="27" spans="2:40" ht="14.1" customHeight="1" x14ac:dyDescent="0.25">
      <c r="B27" t="s">
        <v>21</v>
      </c>
      <c r="C27">
        <f>O27+AE27</f>
        <v>97.5</v>
      </c>
      <c r="D27">
        <f>P27+AF27</f>
        <v>48.75</v>
      </c>
      <c r="E27">
        <f>Q27+AG27</f>
        <v>41.25</v>
      </c>
      <c r="F27">
        <f>R27+AH27</f>
        <v>0</v>
      </c>
      <c r="H27">
        <f>T27+AJ27</f>
        <v>0</v>
      </c>
      <c r="I27">
        <f>U27+AK27</f>
        <v>90</v>
      </c>
      <c r="K27" s="1">
        <f>(U27*W27+AK27*AM27)/(U27+AK27)</f>
        <v>10</v>
      </c>
      <c r="L27">
        <f>K27/IF($L$4="A",$K$24,IF($L$4="B",$K$25,IF($L$4="C",$K$26,IF($L$4="D",$K$27,IF($L$4="E",$K$28,0)))))</f>
        <v>4</v>
      </c>
      <c r="N27" t="s">
        <v>21</v>
      </c>
      <c r="O27" s="3">
        <f>(O18/U18)*U27</f>
        <v>60</v>
      </c>
      <c r="P27" s="3">
        <f>(P18/U18)*U27</f>
        <v>30</v>
      </c>
      <c r="Q27" s="8">
        <f>(Q18/U18)*U27</f>
        <v>30</v>
      </c>
      <c r="R27" s="8">
        <v>0</v>
      </c>
      <c r="T27" s="3">
        <v>0</v>
      </c>
      <c r="U27" s="3">
        <v>60</v>
      </c>
      <c r="W27" s="3">
        <v>10</v>
      </c>
      <c r="X27">
        <f>W27/IF($X$4="A",$W$24,IF($X$4="B",$W$25,IF($X$4="C",$W$26,IF($X$4="D",$W$27,IF($X$4="E",$W$28,0)))))</f>
        <v>1</v>
      </c>
      <c r="Z27" s="7">
        <f t="shared" si="4"/>
        <v>0.66666666666666663</v>
      </c>
      <c r="AA27" s="6">
        <f>AA25-AA26</f>
        <v>6.625</v>
      </c>
      <c r="AB27" s="7">
        <f t="shared" si="5"/>
        <v>0.33333333333333337</v>
      </c>
      <c r="AD27" t="s">
        <v>21</v>
      </c>
      <c r="AE27" s="3">
        <f>(AE18/AK18)*AK27</f>
        <v>37.5</v>
      </c>
      <c r="AF27" s="3">
        <f>(AF18/AK18*AK27)</f>
        <v>18.75</v>
      </c>
      <c r="AG27" s="8">
        <f>(AG18/AK18)*AK27</f>
        <v>11.25</v>
      </c>
      <c r="AH27" s="8">
        <v>0</v>
      </c>
      <c r="AJ27" s="3">
        <v>0</v>
      </c>
      <c r="AK27" s="3">
        <v>30</v>
      </c>
      <c r="AM27" s="3">
        <v>10</v>
      </c>
      <c r="AN27">
        <f>AM27/IF($AN$4="A",$AM$24,IF($AN$4="B",$AM$25,IF($AN$4="C",$AM$26,IF($AN$4="D",$AM$27,IF($AN$4="E",$AM$28,0)))))</f>
        <v>1</v>
      </c>
    </row>
    <row r="28" spans="2:40" ht="14.1" customHeight="1" x14ac:dyDescent="0.25">
      <c r="B28" t="s">
        <v>22</v>
      </c>
      <c r="C28">
        <f>O28+AE28</f>
        <v>105</v>
      </c>
      <c r="D28">
        <f>P28+AF28</f>
        <v>31.5</v>
      </c>
      <c r="E28">
        <f>Q28+AG28</f>
        <v>42</v>
      </c>
      <c r="F28">
        <f>R28+AH28</f>
        <v>77</v>
      </c>
      <c r="G28">
        <f>S28+AI28</f>
        <v>0</v>
      </c>
      <c r="I28">
        <f>+U28+AK28</f>
        <v>105</v>
      </c>
      <c r="K28" s="1">
        <f>(U28*W28+AK28*AM28)/(U28+AK28)</f>
        <v>12</v>
      </c>
      <c r="L28">
        <f>K28/IF($L$4="A",$K$24,IF($L$4="B",$K$25,IF($L$4="C",$K$26,IF($L$4="D",$K$27,IF($L$4="E",$K$28,0)))))</f>
        <v>4.8</v>
      </c>
      <c r="N28" t="s">
        <v>22</v>
      </c>
      <c r="O28" s="3">
        <f>(O19/U19)*U28</f>
        <v>35</v>
      </c>
      <c r="P28" s="3">
        <f>(P19/U19)*U28</f>
        <v>10.5</v>
      </c>
      <c r="Q28" s="8">
        <f>(Q19/U19)*U28</f>
        <v>14</v>
      </c>
      <c r="R28" s="8">
        <f>(R19/U19)*U28</f>
        <v>21</v>
      </c>
      <c r="S28" s="3">
        <v>0</v>
      </c>
      <c r="U28" s="3">
        <v>35</v>
      </c>
      <c r="W28" s="3">
        <v>12</v>
      </c>
      <c r="X28">
        <f>W28/IF($X$4="A",$W$24,IF($X$4="B",$W$25,IF($X$4="C",$W$26,IF($X$4="D",$W$27,IF($X$4="E",$W$28,0)))))</f>
        <v>1.2</v>
      </c>
      <c r="Z28" s="7">
        <f t="shared" si="4"/>
        <v>0.33333333333333331</v>
      </c>
      <c r="AB28" s="7">
        <f t="shared" si="5"/>
        <v>0.66666666666666674</v>
      </c>
      <c r="AD28" t="s">
        <v>22</v>
      </c>
      <c r="AE28" s="3">
        <f>(AE19/AK19)*AK28</f>
        <v>70</v>
      </c>
      <c r="AF28" s="3">
        <f>(AF19/AK19)*AK28</f>
        <v>21</v>
      </c>
      <c r="AG28" s="8">
        <f>(AG19/AK19)*AK28</f>
        <v>28</v>
      </c>
      <c r="AH28" s="8">
        <f>(AH19/AK19)*AK28</f>
        <v>56</v>
      </c>
      <c r="AI28" s="3">
        <v>0</v>
      </c>
      <c r="AK28" s="3">
        <v>70</v>
      </c>
      <c r="AM28" s="3">
        <v>12</v>
      </c>
      <c r="AN28">
        <f>AM28/IF($AN$4="A",$AM$24,IF($AN$4="B",$AM$25,IF($AN$4="C",$AM$26,IF($AN$4="D",$AM$27,IF($AN$4="E",$AM$28,0)))))</f>
        <v>1.2</v>
      </c>
    </row>
    <row r="29" spans="2:40" ht="14.1" customHeight="1" x14ac:dyDescent="0.25">
      <c r="B29" t="s">
        <v>4</v>
      </c>
      <c r="C29">
        <f>SUM(C24:C28)</f>
        <v>484.1875</v>
      </c>
      <c r="N29" t="s">
        <v>4</v>
      </c>
      <c r="O29">
        <f>SUM(O24:O28)</f>
        <v>215.1875</v>
      </c>
      <c r="X29" s="19"/>
      <c r="Y29" s="1"/>
      <c r="Z29" s="6"/>
      <c r="AA29" s="6">
        <f>AA30-AA27</f>
        <v>44.625</v>
      </c>
      <c r="AD29" t="s">
        <v>4</v>
      </c>
      <c r="AE29">
        <f>SUM(AE24:AE28)</f>
        <v>269</v>
      </c>
    </row>
    <row r="30" spans="2:40" ht="14.1" customHeight="1" x14ac:dyDescent="0.25">
      <c r="X30" s="19"/>
      <c r="Y30" s="1"/>
      <c r="Z30" s="6"/>
      <c r="AA30" s="6">
        <v>51.25</v>
      </c>
    </row>
    <row r="31" spans="2:40" ht="14.1" customHeight="1" x14ac:dyDescent="0.25">
      <c r="B31" s="1" t="s">
        <v>29</v>
      </c>
      <c r="N31" s="1" t="s">
        <v>29</v>
      </c>
      <c r="X31" s="20"/>
      <c r="AD31" s="1" t="s">
        <v>29</v>
      </c>
    </row>
    <row r="32" spans="2:40" ht="14.1" customHeight="1" x14ac:dyDescent="0.25">
      <c r="B32" t="s">
        <v>5</v>
      </c>
      <c r="N32" t="s">
        <v>5</v>
      </c>
      <c r="X32" s="1"/>
      <c r="AA32" s="6">
        <v>2.375</v>
      </c>
      <c r="AD32" t="s">
        <v>5</v>
      </c>
    </row>
    <row r="33" spans="2:40" ht="14.1" customHeight="1" x14ac:dyDescent="0.25">
      <c r="B33" t="s">
        <v>0</v>
      </c>
      <c r="D33">
        <f>(I6*L6-E6*L7-F6*L8-G6*L9-H6*L10)/(I6*L6)</f>
        <v>1</v>
      </c>
      <c r="E33">
        <f>E6/I6</f>
        <v>0</v>
      </c>
      <c r="F33">
        <f>F6/I6</f>
        <v>0</v>
      </c>
      <c r="G33">
        <f>G6/I6</f>
        <v>0</v>
      </c>
      <c r="H33">
        <f>H6/I6</f>
        <v>0</v>
      </c>
      <c r="L33">
        <f>J58/K58</f>
        <v>2.638174383326738E-3</v>
      </c>
      <c r="N33" t="s">
        <v>0</v>
      </c>
      <c r="P33">
        <f>(U6*X6-Q6*X7-R6*X8-S6*X9-T6*X10)/(U6*X6)</f>
        <v>1</v>
      </c>
      <c r="Q33">
        <f>Q6/U6</f>
        <v>0</v>
      </c>
      <c r="R33">
        <f>R6/U6</f>
        <v>0</v>
      </c>
      <c r="S33">
        <f>S6/U6</f>
        <v>0</v>
      </c>
      <c r="T33">
        <f>T6/U6</f>
        <v>0</v>
      </c>
      <c r="X33">
        <f>V58/W58</f>
        <v>4.6457607433217189E-3</v>
      </c>
      <c r="AA33" s="6">
        <f>AA30+AA32</f>
        <v>53.625</v>
      </c>
      <c r="AD33" t="s">
        <v>0</v>
      </c>
      <c r="AF33">
        <f>(AK6*AN6-AG6*AN7-AH6*AN8-AI6*AN9-AJ6*AN10)/(AK6*AN6)</f>
        <v>1</v>
      </c>
      <c r="AG33">
        <f>AG6/AK6</f>
        <v>0</v>
      </c>
      <c r="AH33">
        <f>AH6/AK6</f>
        <v>0</v>
      </c>
      <c r="AI33">
        <f>AI6/AK6</f>
        <v>0</v>
      </c>
      <c r="AJ33">
        <f>AJ6/AK6</f>
        <v>0</v>
      </c>
      <c r="AN33">
        <f>AL58/AM58</f>
        <v>5.8013052936910807E-3</v>
      </c>
    </row>
    <row r="34" spans="2:40" ht="14.1" customHeight="1" x14ac:dyDescent="0.25">
      <c r="B34" t="s">
        <v>2</v>
      </c>
      <c r="D34">
        <f>D7/I7</f>
        <v>0.22222222222222221</v>
      </c>
      <c r="E34">
        <f>(I7*L7-D7*L6-F7*L8-G7*L9-H7*L10)/(I7*L7)</f>
        <v>0.81481481481481477</v>
      </c>
      <c r="F34">
        <f>F7/I7</f>
        <v>0</v>
      </c>
      <c r="G34">
        <f>G7/I7</f>
        <v>0</v>
      </c>
      <c r="H34">
        <f>H7/I7</f>
        <v>0</v>
      </c>
      <c r="L34">
        <f>J59/K59</f>
        <v>2.878008418174623E-3</v>
      </c>
      <c r="N34" t="s">
        <v>2</v>
      </c>
      <c r="P34">
        <f>P7/U7</f>
        <v>0.2</v>
      </c>
      <c r="Q34">
        <f>(U7*X7-P7*X6-R7*X8-S7*X9-T7*X10)/(U7*X7)</f>
        <v>0.83333333333333337</v>
      </c>
      <c r="R34">
        <f>R7/U7</f>
        <v>0</v>
      </c>
      <c r="S34">
        <f>S7/U7</f>
        <v>0</v>
      </c>
      <c r="T34">
        <f>T7/U7</f>
        <v>0</v>
      </c>
      <c r="X34">
        <f>V59/W59</f>
        <v>5.5749128919860636E-3</v>
      </c>
      <c r="AD34" t="s">
        <v>2</v>
      </c>
      <c r="AF34">
        <f>AF7/AK7</f>
        <v>0.25</v>
      </c>
      <c r="AG34">
        <f>(AK7*AN7-AF7*AN6-AH7*AN8-AI7*AN9-AJ7*AN10)/(AK7*AN7)</f>
        <v>0.79166666666666663</v>
      </c>
      <c r="AH34">
        <f>AH7/AK7</f>
        <v>0</v>
      </c>
      <c r="AI34">
        <f>AI7/AK7</f>
        <v>0</v>
      </c>
      <c r="AJ34">
        <f>AJ7/AK7</f>
        <v>0</v>
      </c>
      <c r="AN34">
        <f>AL59/AM59</f>
        <v>6.1066371512537698E-3</v>
      </c>
    </row>
    <row r="35" spans="2:40" ht="14.1" customHeight="1" x14ac:dyDescent="0.25">
      <c r="B35" t="s">
        <v>3</v>
      </c>
      <c r="D35">
        <f>D8/I8</f>
        <v>0</v>
      </c>
      <c r="E35">
        <f>E8/I8</f>
        <v>0.14285714285714285</v>
      </c>
      <c r="F35">
        <f>(I8*L8-D8*L6-E8*L7-G8*L9-H8*L10)/(I8*L8)</f>
        <v>0.8571428571428571</v>
      </c>
      <c r="G35">
        <f>G8/I8</f>
        <v>0</v>
      </c>
      <c r="H35">
        <f>H8/I8</f>
        <v>0</v>
      </c>
      <c r="L35">
        <f>J60/K60</f>
        <v>1.7587829222178253E-3</v>
      </c>
      <c r="N35" t="s">
        <v>3</v>
      </c>
      <c r="P35">
        <f>P8/U8</f>
        <v>0</v>
      </c>
      <c r="Q35">
        <f>Q8/U8</f>
        <v>0.16666666666666666</v>
      </c>
      <c r="R35">
        <f>(U8*X8-P8*X6-Q8*X7-S8*X9-T8*X10)/(U8*X8)</f>
        <v>0.83333333333333337</v>
      </c>
      <c r="S35">
        <f>S8/U8</f>
        <v>0</v>
      </c>
      <c r="T35">
        <f>T8/U8</f>
        <v>0</v>
      </c>
      <c r="X35">
        <f>V60/W60</f>
        <v>4.6457607433217198E-3</v>
      </c>
      <c r="AD35" t="s">
        <v>3</v>
      </c>
      <c r="AF35">
        <f>AF8/AK8</f>
        <v>0</v>
      </c>
      <c r="AG35">
        <f>AG8/AK8</f>
        <v>0.125</v>
      </c>
      <c r="AH35">
        <f>(AK8*AN8-AF8*AN6-AG8*AN7-AI8*AN9-AJ8*AN10)/(AK8*AN8)</f>
        <v>0.875</v>
      </c>
      <c r="AI35">
        <f>AI8/AK8</f>
        <v>0</v>
      </c>
      <c r="AJ35">
        <f>AJ8/AK8</f>
        <v>0</v>
      </c>
      <c r="AN35">
        <f>AL60/AM60</f>
        <v>2.7625263303290865E-3</v>
      </c>
    </row>
    <row r="36" spans="2:40" ht="14.1" customHeight="1" x14ac:dyDescent="0.25">
      <c r="B36" t="s">
        <v>21</v>
      </c>
      <c r="D36">
        <f>D9/I9</f>
        <v>0.55555555555555558</v>
      </c>
      <c r="E36">
        <f>E9/I9</f>
        <v>0.44444444444444442</v>
      </c>
      <c r="F36">
        <f>F9/I9</f>
        <v>0</v>
      </c>
      <c r="G36">
        <f>(I9*L9-D9*L6-E9*L7-F9*L8-H9*L10)/(I9*L9)</f>
        <v>0.72777777777777775</v>
      </c>
      <c r="H36">
        <f>H9/I9</f>
        <v>0</v>
      </c>
      <c r="L36">
        <f>J61/K61</f>
        <v>3.2221977200937251E-3</v>
      </c>
      <c r="N36" t="s">
        <v>21</v>
      </c>
      <c r="P36">
        <f>P9/U9</f>
        <v>0.5</v>
      </c>
      <c r="Q36">
        <f>Q9/U9</f>
        <v>0.5</v>
      </c>
      <c r="R36">
        <f>R9/U9</f>
        <v>0</v>
      </c>
      <c r="S36">
        <f>(U9*X9-P9*X6-Q9*X7-R9*X8-T9*X10)/(U9*X9)</f>
        <v>0.72499999999999998</v>
      </c>
      <c r="T36">
        <f>T9/U9</f>
        <v>0</v>
      </c>
      <c r="W36" s="1"/>
      <c r="X36" s="5">
        <f>V61/W61</f>
        <v>6.4079458528575432E-3</v>
      </c>
      <c r="AA36" s="6">
        <f>(AE7/AK7)*AA16</f>
        <v>53.90625</v>
      </c>
      <c r="AD36" t="s">
        <v>21</v>
      </c>
      <c r="AF36">
        <f>AF9/AK9</f>
        <v>0.625</v>
      </c>
      <c r="AG36">
        <f>AG9/AK9</f>
        <v>0.375</v>
      </c>
      <c r="AH36">
        <f>AH9/AK9</f>
        <v>0</v>
      </c>
      <c r="AI36">
        <f>(AK9*AN9-AF9*AN6-AG9*AN7-AH9*AN8-AJ9*AN10)/(AK9*AN9)</f>
        <v>0.73124999999999996</v>
      </c>
      <c r="AJ36">
        <f>AJ9/AK9</f>
        <v>0</v>
      </c>
      <c r="AN36">
        <f>AL61/AM61</f>
        <v>6.6111741238644795E-3</v>
      </c>
    </row>
    <row r="37" spans="2:40" ht="14.1" customHeight="1" x14ac:dyDescent="0.25">
      <c r="B37" t="s">
        <v>22</v>
      </c>
      <c r="D37">
        <f>D10/I10</f>
        <v>0.3</v>
      </c>
      <c r="E37">
        <f>E10/I10</f>
        <v>0.4</v>
      </c>
      <c r="F37">
        <f>F10/I10</f>
        <v>0.7</v>
      </c>
      <c r="G37">
        <f>G10/I10</f>
        <v>0</v>
      </c>
      <c r="H37">
        <f>(I10*L10-D10*L6-E10*L7-F10*L8-G10*L9)/(I10*L10)</f>
        <v>0.66249999999999998</v>
      </c>
      <c r="L37">
        <f>J62/K62</f>
        <v>3.1857200100549286E-3</v>
      </c>
      <c r="N37" t="s">
        <v>22</v>
      </c>
      <c r="P37">
        <f>P10/U10</f>
        <v>0.3</v>
      </c>
      <c r="Q37">
        <f>Q10/U10</f>
        <v>0.4</v>
      </c>
      <c r="R37">
        <f>R10/U10</f>
        <v>0.6</v>
      </c>
      <c r="S37">
        <f>S10/U10</f>
        <v>0</v>
      </c>
      <c r="T37">
        <f>(U10*X10-P10*X6-Q10*X7-R10*X8-S10*X9)/(U10*X10)</f>
        <v>0.6875</v>
      </c>
      <c r="W37" s="1"/>
      <c r="X37" s="5">
        <f>V62/W62</f>
        <v>6.7574701721043184E-3</v>
      </c>
      <c r="AD37" t="s">
        <v>22</v>
      </c>
      <c r="AF37">
        <f>AF10/AK10</f>
        <v>0.3</v>
      </c>
      <c r="AG37">
        <f>AG10/AK10</f>
        <v>0.4</v>
      </c>
      <c r="AH37">
        <f>AH10/AK10</f>
        <v>0.8</v>
      </c>
      <c r="AI37">
        <f>AI10/AK10</f>
        <v>0</v>
      </c>
      <c r="AJ37">
        <f>(AK10*AN10-AF10*AN6-AG10*AN7-AH10*AN8-AI10*AN9)/(AK10*AN10)</f>
        <v>0.63749999999999996</v>
      </c>
      <c r="AN37">
        <f>AL62/AM62</f>
        <v>6.0667244901344642E-3</v>
      </c>
    </row>
    <row r="38" spans="2:40" ht="14.1" customHeight="1" x14ac:dyDescent="0.25">
      <c r="B38" t="s">
        <v>6</v>
      </c>
      <c r="N38" t="s">
        <v>6</v>
      </c>
      <c r="AD38" t="s">
        <v>6</v>
      </c>
    </row>
    <row r="39" spans="2:40" ht="14.1" customHeight="1" x14ac:dyDescent="0.25">
      <c r="B39" t="s">
        <v>0</v>
      </c>
      <c r="D39">
        <f>(I15*L15-E15*L16-F15*L17-G15*L18-H15*L19)/(I15*L15)</f>
        <v>1</v>
      </c>
      <c r="E39">
        <f>E15/I15</f>
        <v>0</v>
      </c>
      <c r="F39">
        <f>F15/I15</f>
        <v>0</v>
      </c>
      <c r="G39">
        <f>G15/I15</f>
        <v>0</v>
      </c>
      <c r="H39">
        <f>H15/I15</f>
        <v>0</v>
      </c>
      <c r="K39">
        <f>E65/F65</f>
        <v>2.6395000990972542E-3</v>
      </c>
      <c r="L39">
        <f>J65/K65</f>
        <v>2.5829418163490748E-3</v>
      </c>
      <c r="N39" t="s">
        <v>0</v>
      </c>
      <c r="P39">
        <f>(U15*X15-Q15*X16-R15*X17-S15*X18-T15*X19)/(U15*X15)</f>
        <v>1</v>
      </c>
      <c r="Q39">
        <f>Q15/U15</f>
        <v>0</v>
      </c>
      <c r="R39">
        <f>R15/U15</f>
        <v>0</v>
      </c>
      <c r="S39">
        <f>S15/U15</f>
        <v>0</v>
      </c>
      <c r="T39">
        <f>T15/U15</f>
        <v>0</v>
      </c>
      <c r="W39">
        <f>Q65/R65</f>
        <v>4.6457607433217189E-3</v>
      </c>
      <c r="X39">
        <f>V65/W65</f>
        <v>4.6471100784199826E-3</v>
      </c>
      <c r="AD39" t="s">
        <v>0</v>
      </c>
      <c r="AF39">
        <f>(AK15*AN15-AG15*AN16-AH15*AN17-AI15*AN18-AJ15*AN19)/(AK15*AN15)</f>
        <v>1</v>
      </c>
      <c r="AG39">
        <f>AG15/AK15</f>
        <v>0</v>
      </c>
      <c r="AH39">
        <f>AH15/AK15</f>
        <v>0</v>
      </c>
      <c r="AI39">
        <f>AI15/AK15</f>
        <v>0</v>
      </c>
      <c r="AJ39">
        <f>AJ15/AK15</f>
        <v>0</v>
      </c>
      <c r="AM39">
        <f>AG65/AH65</f>
        <v>5.8013052936910807E-3</v>
      </c>
      <c r="AN39">
        <f>AL65/AM65</f>
        <v>5.5762081784386614E-3</v>
      </c>
    </row>
    <row r="40" spans="2:40" ht="14.1" customHeight="1" x14ac:dyDescent="0.25">
      <c r="B40" t="s">
        <v>2</v>
      </c>
      <c r="D40">
        <f>D16/I16</f>
        <v>0.22206896551724137</v>
      </c>
      <c r="E40">
        <f>(I16*L16-D16*L15-F16*L17-G16*L18-H16*L19)/(I16*L16)</f>
        <v>0.81494252873563222</v>
      </c>
      <c r="F40">
        <f>F16/I16</f>
        <v>0</v>
      </c>
      <c r="G40">
        <f>G16/I16</f>
        <v>0</v>
      </c>
      <c r="H40">
        <f>H16/I16</f>
        <v>0</v>
      </c>
      <c r="K40">
        <f>E66/F66</f>
        <v>2.8755728680323034E-3</v>
      </c>
      <c r="L40">
        <f>J66/K66</f>
        <v>2.8139561007555045E-3</v>
      </c>
      <c r="N40" t="s">
        <v>2</v>
      </c>
      <c r="P40">
        <f>P16/U16</f>
        <v>0.2</v>
      </c>
      <c r="Q40">
        <f>(U16*X16-P16*X15-R16*X17-S16*X18-T16*X19)/(U16*X16)</f>
        <v>0.83333333333333337</v>
      </c>
      <c r="R40">
        <f>R16/U16</f>
        <v>0</v>
      </c>
      <c r="S40">
        <f>S16/U16</f>
        <v>0</v>
      </c>
      <c r="T40">
        <f>T16/U16</f>
        <v>0</v>
      </c>
      <c r="W40">
        <f>Q66/R66</f>
        <v>5.5749128919860627E-3</v>
      </c>
      <c r="X40">
        <f>V66/W66</f>
        <v>5.5765320941039793E-3</v>
      </c>
      <c r="AD40" t="s">
        <v>2</v>
      </c>
      <c r="AF40">
        <f>AF16/AK16</f>
        <v>0.25</v>
      </c>
      <c r="AG40">
        <f>(AK16*AN16-AF16*AN15-AH16*AN17-AI16*AN18-AJ16*AN19)/(AK16*AN16)</f>
        <v>0.79166666666666663</v>
      </c>
      <c r="AH40">
        <f>AH16/AK16</f>
        <v>0</v>
      </c>
      <c r="AI40">
        <f>AI16/AK16</f>
        <v>0</v>
      </c>
      <c r="AJ40">
        <f>AJ16/AK16</f>
        <v>0</v>
      </c>
      <c r="AM40">
        <f>AG66/AH66</f>
        <v>6.1066371512537689E-3</v>
      </c>
      <c r="AN40">
        <f>AL66/AM66</f>
        <v>5.8696928194091162E-3</v>
      </c>
    </row>
    <row r="41" spans="2:40" ht="14.1" customHeight="1" x14ac:dyDescent="0.25">
      <c r="B41" t="s">
        <v>3</v>
      </c>
      <c r="D41">
        <f>D17/I17</f>
        <v>0</v>
      </c>
      <c r="E41">
        <f>E17/I17</f>
        <v>0.1388888888888889</v>
      </c>
      <c r="F41">
        <f>(I17*L17-D17*L15-E17*L16-G17*L18-H17*L19)/(I17*L17)</f>
        <v>0.86111111111111105</v>
      </c>
      <c r="G41">
        <f>G17/I17</f>
        <v>0</v>
      </c>
      <c r="H41">
        <f>H17/I17</f>
        <v>0</v>
      </c>
      <c r="K41">
        <f>E67/F67</f>
        <v>1.702047989243057E-3</v>
      </c>
      <c r="L41">
        <f>J67/K67</f>
        <v>1.6655771016460066E-3</v>
      </c>
      <c r="N41" t="s">
        <v>3</v>
      </c>
      <c r="P41">
        <f>P17/U17</f>
        <v>0</v>
      </c>
      <c r="Q41">
        <f>Q17/U17</f>
        <v>0.16666666666666666</v>
      </c>
      <c r="R41">
        <f>(U17*X17-P17*X15-Q17*X16-S17*X18-T17*X19)/(U17*X17)</f>
        <v>0.83333333333333326</v>
      </c>
      <c r="S41">
        <f>S17/U17</f>
        <v>0</v>
      </c>
      <c r="T41">
        <f>T17/U17</f>
        <v>0</v>
      </c>
      <c r="W41">
        <f>Q67/R67</f>
        <v>4.6457607433217198E-3</v>
      </c>
      <c r="X41">
        <f>V67/W67</f>
        <v>4.6471100784199844E-3</v>
      </c>
      <c r="AD41" t="s">
        <v>3</v>
      </c>
      <c r="AF41">
        <f>AF17/AK17</f>
        <v>0</v>
      </c>
      <c r="AG41">
        <f>AG17/AK17</f>
        <v>0.125</v>
      </c>
      <c r="AH41">
        <f>(AK17*AN17-AF17*AN15-AG17*AN16-AI17*AN18-AJ17*AN19)/(AK17*AN17)</f>
        <v>0.87499999999999989</v>
      </c>
      <c r="AI41">
        <f>AI17/AK17</f>
        <v>0</v>
      </c>
      <c r="AJ41">
        <f>AJ17/AK17</f>
        <v>0</v>
      </c>
      <c r="AM41">
        <f>AG67/AH67</f>
        <v>2.7625263303290861E-3</v>
      </c>
      <c r="AN41">
        <f>AL67/AM67</f>
        <v>2.6553372278279338E-3</v>
      </c>
    </row>
    <row r="42" spans="2:40" ht="14.1" customHeight="1" x14ac:dyDescent="0.25">
      <c r="B42" t="s">
        <v>21</v>
      </c>
      <c r="D42">
        <f>D18/I18</f>
        <v>0.54861111111111116</v>
      </c>
      <c r="E42">
        <f>E18/I18</f>
        <v>0.4513888888888889</v>
      </c>
      <c r="F42">
        <f>F18/I18</f>
        <v>0</v>
      </c>
      <c r="G42">
        <f>(I18*L18-D18*L15-E18*L16-F18*L17-H18*L19)/(I18*L18)</f>
        <v>0.72743055555555558</v>
      </c>
      <c r="H42">
        <f>H18/I18</f>
        <v>0</v>
      </c>
      <c r="K42">
        <f>E68/F68</f>
        <v>3.183439064940331E-3</v>
      </c>
      <c r="L42">
        <f>J68/K68</f>
        <v>3.1152254487301729E-3</v>
      </c>
      <c r="N42" t="s">
        <v>21</v>
      </c>
      <c r="P42">
        <f>P18/U18</f>
        <v>0.5</v>
      </c>
      <c r="Q42">
        <f>Q18/U18</f>
        <v>0.5</v>
      </c>
      <c r="R42">
        <f>R18/U18</f>
        <v>0</v>
      </c>
      <c r="S42">
        <f>(U18*X18-P18*X15-Q18*X16-R18*X17-T18*X19)/(U18*X18)</f>
        <v>0.72499999999999998</v>
      </c>
      <c r="T42">
        <f>T18/U18</f>
        <v>0</v>
      </c>
      <c r="W42">
        <f>Q68/R68</f>
        <v>6.4079458528575432E-3</v>
      </c>
      <c r="X42">
        <f>V68/W68</f>
        <v>6.4098070047172171E-3</v>
      </c>
      <c r="AD42" t="s">
        <v>21</v>
      </c>
      <c r="AF42">
        <f>AF18/AK18</f>
        <v>0.625</v>
      </c>
      <c r="AG42">
        <f>AG18/AK18</f>
        <v>0.375</v>
      </c>
      <c r="AH42">
        <f>AH18/AK18</f>
        <v>0</v>
      </c>
      <c r="AI42">
        <f>(AK18*AN18-AF18*AN15-AG18*AN16-AH18*AN17-AJ18*AN19)/(AK18*AN18)</f>
        <v>0.73124999999999996</v>
      </c>
      <c r="AJ42">
        <f>AJ18/AK18</f>
        <v>0</v>
      </c>
      <c r="AM42">
        <f>AG68/AH68</f>
        <v>6.6111741238644795E-3</v>
      </c>
      <c r="AN42">
        <f>AL68/AM68</f>
        <v>6.3546531948018934E-3</v>
      </c>
    </row>
    <row r="43" spans="2:40" ht="14.1" customHeight="1" x14ac:dyDescent="0.25">
      <c r="B43" t="s">
        <v>22</v>
      </c>
      <c r="D43">
        <f>D19/I19</f>
        <v>0.3</v>
      </c>
      <c r="E43">
        <f>E19/I19</f>
        <v>0.4</v>
      </c>
      <c r="F43">
        <f>F19/I19</f>
        <v>0.72</v>
      </c>
      <c r="G43">
        <f>G19/I19</f>
        <v>0</v>
      </c>
      <c r="H43">
        <f>(I19*L19-D19*L15-E19*L16-F19*L17-G19*L18)/(I19*L19)</f>
        <v>0.65750000000000008</v>
      </c>
      <c r="K43">
        <f>E69/F69</f>
        <v>3.2099460177359546E-3</v>
      </c>
      <c r="L43">
        <f>J69/K69</f>
        <v>3.1411644198342937E-3</v>
      </c>
      <c r="N43" t="s">
        <v>22</v>
      </c>
      <c r="P43">
        <f>P19/U19</f>
        <v>0.3</v>
      </c>
      <c r="Q43">
        <f>Q19/U19</f>
        <v>0.4</v>
      </c>
      <c r="R43">
        <f>R19/U19</f>
        <v>0.6</v>
      </c>
      <c r="S43">
        <f>S19/U19</f>
        <v>0</v>
      </c>
      <c r="T43">
        <f>(U19*X19-P19*X15-Q19*X16-R19*X17-S19*X18)/(U19*X19)</f>
        <v>0.6875</v>
      </c>
      <c r="W43">
        <f>Q69/R69</f>
        <v>6.7574701721043184E-3</v>
      </c>
      <c r="X43">
        <f>V69/W69</f>
        <v>6.7594328413381564E-3</v>
      </c>
      <c r="AD43" t="s">
        <v>22</v>
      </c>
      <c r="AF43">
        <f>AF19/AK19</f>
        <v>0.3</v>
      </c>
      <c r="AG43">
        <f>AG19/AK19</f>
        <v>0.4</v>
      </c>
      <c r="AH43">
        <f>AH19/AK19</f>
        <v>0.8</v>
      </c>
      <c r="AI43">
        <f>AI19/AK19</f>
        <v>0</v>
      </c>
      <c r="AJ43">
        <f>(AK19*AN19-AF19*AN15-AG19*AN16-AH19*AN17-AI19*AN18)/(AK19*AN19)</f>
        <v>0.63749999999999996</v>
      </c>
      <c r="AM43">
        <f>AG69/AH69</f>
        <v>6.0667244901344633E-3</v>
      </c>
      <c r="AN43">
        <f>AL69/AM69</f>
        <v>5.8313288140535019E-3</v>
      </c>
    </row>
    <row r="44" spans="2:40" ht="14.1" customHeight="1" x14ac:dyDescent="0.25">
      <c r="B44" t="s">
        <v>23</v>
      </c>
      <c r="N44" t="s">
        <v>23</v>
      </c>
      <c r="AD44" t="s">
        <v>23</v>
      </c>
    </row>
    <row r="45" spans="2:40" ht="14.1" customHeight="1" x14ac:dyDescent="0.25">
      <c r="B45" t="s">
        <v>0</v>
      </c>
      <c r="D45">
        <f>(I24*L24-E24*L25-F24*L26-G24*L27-H24*L28)/(I24*L24)</f>
        <v>1</v>
      </c>
      <c r="E45">
        <f>E24/I24</f>
        <v>0</v>
      </c>
      <c r="F45">
        <f>F24/I24</f>
        <v>0</v>
      </c>
      <c r="G45">
        <f>G24/I24</f>
        <v>0</v>
      </c>
      <c r="H45">
        <f>H24/I24</f>
        <v>0</v>
      </c>
      <c r="K45">
        <f>E72/F72</f>
        <v>2.5738189225918292E-3</v>
      </c>
      <c r="N45" t="s">
        <v>0</v>
      </c>
      <c r="P45">
        <f>(U24*X24-Q24*X25-R24*X26-S24*X27-T24*X28)/(U24*X24)</f>
        <v>1</v>
      </c>
      <c r="Q45">
        <f>Q24/U24</f>
        <v>0</v>
      </c>
      <c r="R45">
        <f>R24/U24</f>
        <v>0</v>
      </c>
      <c r="S45">
        <f>S24/U24</f>
        <v>0</v>
      </c>
      <c r="T45">
        <f>T24/U24</f>
        <v>0</v>
      </c>
      <c r="W45">
        <f>Q72/R72</f>
        <v>4.6471100784199826E-3</v>
      </c>
      <c r="AD45" t="s">
        <v>0</v>
      </c>
      <c r="AF45">
        <f>(AK24*AN24-AG24*AN25-AH24*AN26-AI24*AN27-AJ24*AN28)/(AK24*AN24)</f>
        <v>1</v>
      </c>
      <c r="AG45">
        <f>AG24/AK24</f>
        <v>0</v>
      </c>
      <c r="AH45">
        <f>AH24/AK24</f>
        <v>0</v>
      </c>
      <c r="AI45">
        <f>AI24/AK24</f>
        <v>0</v>
      </c>
      <c r="AJ45">
        <f>AJ24/AK24</f>
        <v>0</v>
      </c>
      <c r="AM45">
        <f>AG72/AH72</f>
        <v>5.5762081784386623E-3</v>
      </c>
    </row>
    <row r="46" spans="2:40" ht="14.1" customHeight="1" x14ac:dyDescent="0.25">
      <c r="B46" t="s">
        <v>2</v>
      </c>
      <c r="D46">
        <f>D25/I25</f>
        <v>0.22129783693843594</v>
      </c>
      <c r="E46">
        <f>(I25*L25-D25*L24-F25*L26-G25*L27-H25*L28)/(I25*L25)</f>
        <v>0.81558513588463677</v>
      </c>
      <c r="F46">
        <f>F25/I25</f>
        <v>0</v>
      </c>
      <c r="G46">
        <f>G25/I25</f>
        <v>0</v>
      </c>
      <c r="H46">
        <f>H25/I25</f>
        <v>0</v>
      </c>
      <c r="K46">
        <f>E73/F73</f>
        <v>2.8019752696714665E-3</v>
      </c>
      <c r="N46" t="s">
        <v>2</v>
      </c>
      <c r="P46">
        <f>P25/U25</f>
        <v>0.2</v>
      </c>
      <c r="Q46">
        <f>(U25*X25-P25*X24-R25*X26-S25*X27-T25*X28)/(U25*X25)</f>
        <v>0.83333333333333337</v>
      </c>
      <c r="R46">
        <f>R25/U25</f>
        <v>0</v>
      </c>
      <c r="S46">
        <f>S25/U25</f>
        <v>0</v>
      </c>
      <c r="T46">
        <f>T25/U25</f>
        <v>0</v>
      </c>
      <c r="W46">
        <f>Q73/R73</f>
        <v>5.5765320941039784E-3</v>
      </c>
      <c r="AD46" t="s">
        <v>2</v>
      </c>
      <c r="AF46">
        <f>AF25/AK25</f>
        <v>0.25</v>
      </c>
      <c r="AG46">
        <f>(AK25*AN25-AF25*AN24-AH25*AN26-AI25*AN27-AJ25*AN28)/(AK25*AN25)</f>
        <v>0.79166666666666663</v>
      </c>
      <c r="AH46">
        <f>AH25/AK25</f>
        <v>0</v>
      </c>
      <c r="AI46">
        <f>AI25/AK25</f>
        <v>0</v>
      </c>
      <c r="AJ46">
        <f>AJ25/AK25</f>
        <v>0</v>
      </c>
      <c r="AM46">
        <f>AG73/AH73</f>
        <v>5.869692819409118E-3</v>
      </c>
    </row>
    <row r="47" spans="2:40" ht="14.1" customHeight="1" x14ac:dyDescent="0.25">
      <c r="B47" t="s">
        <v>3</v>
      </c>
      <c r="D47">
        <f>D26/I26</f>
        <v>0</v>
      </c>
      <c r="E47">
        <f>E26/I26</f>
        <v>0.13474025974025974</v>
      </c>
      <c r="F47">
        <f>(I26*L26-D26*L24-E26*L25-G26*L27-H26*L28)/(I26*L26)</f>
        <v>0.86525974025974017</v>
      </c>
      <c r="G47">
        <f>G26/I26</f>
        <v>0</v>
      </c>
      <c r="H47">
        <f>H26/I26</f>
        <v>0</v>
      </c>
      <c r="K47">
        <f>E74/F74</f>
        <v>1.6080787551726737E-3</v>
      </c>
      <c r="N47" t="s">
        <v>3</v>
      </c>
      <c r="P47">
        <f>P26/U26</f>
        <v>0</v>
      </c>
      <c r="Q47">
        <f>Q26/U26</f>
        <v>0.16666666666666666</v>
      </c>
      <c r="R47">
        <f>(U26*X26-P26*X24-Q26*X25-S26*X27-T26*X28)/(U26*X26)</f>
        <v>0.83333333333333337</v>
      </c>
      <c r="S47">
        <f>S26/U26</f>
        <v>0</v>
      </c>
      <c r="T47">
        <f>T26/U26</f>
        <v>0</v>
      </c>
      <c r="W47">
        <f>Q74/R74</f>
        <v>4.6471100784199826E-3</v>
      </c>
      <c r="AD47" t="s">
        <v>3</v>
      </c>
      <c r="AF47">
        <f>AF26/AK26</f>
        <v>0</v>
      </c>
      <c r="AG47">
        <f>AG26/AK26</f>
        <v>0.125</v>
      </c>
      <c r="AH47">
        <f>(AK26*AN26-AF26*AN24-AG26*AN25-AI26*AN27-AJ26*AN28)/(AK26*AN26)</f>
        <v>0.875</v>
      </c>
      <c r="AI47">
        <f>AI26/AK26</f>
        <v>0</v>
      </c>
      <c r="AJ47">
        <f>AJ26/AK26</f>
        <v>0</v>
      </c>
      <c r="AM47">
        <f>AG74/AH74</f>
        <v>2.6553372278279343E-3</v>
      </c>
    </row>
    <row r="48" spans="2:40" ht="14.1" customHeight="1" x14ac:dyDescent="0.25">
      <c r="B48" t="s">
        <v>21</v>
      </c>
      <c r="D48">
        <f>D27/I27</f>
        <v>0.54166666666666663</v>
      </c>
      <c r="E48">
        <f>E27/I27</f>
        <v>0.45833333333333331</v>
      </c>
      <c r="F48">
        <f>F27/I27</f>
        <v>0</v>
      </c>
      <c r="G48">
        <f>(I27*L27-D27*L24-E27*L25-F27*L26-H27*L28)/(I27*L27)</f>
        <v>0.7270833333333333</v>
      </c>
      <c r="H48">
        <f>H27/I27</f>
        <v>0</v>
      </c>
      <c r="K48">
        <f>E75/F75</f>
        <v>3.0772610749035681E-3</v>
      </c>
      <c r="N48" t="s">
        <v>21</v>
      </c>
      <c r="P48">
        <f>P27/U27</f>
        <v>0.5</v>
      </c>
      <c r="Q48">
        <f>Q27/U27</f>
        <v>0.5</v>
      </c>
      <c r="R48">
        <f>R27/U27</f>
        <v>0</v>
      </c>
      <c r="S48">
        <f>(U27*X27-P27*X24-Q27*X25-R27*X26-T27*X28)/(U27*X27)</f>
        <v>0.72499999999999998</v>
      </c>
      <c r="T48">
        <f>T27/U27</f>
        <v>0</v>
      </c>
      <c r="W48">
        <f>Q75/R75</f>
        <v>6.4098070047172171E-3</v>
      </c>
      <c r="AD48" t="s">
        <v>21</v>
      </c>
      <c r="AF48">
        <f>AF27/AK27</f>
        <v>0.625</v>
      </c>
      <c r="AG48">
        <f>AG27/AK27</f>
        <v>0.375</v>
      </c>
      <c r="AH48">
        <f>AH27/AK27</f>
        <v>0</v>
      </c>
      <c r="AI48">
        <f>(AK27*AN27-AF27*AN24-AG27*AN25-AH27*AN26-AJ27*AN28)/(AK27*AN27)</f>
        <v>0.73124999999999996</v>
      </c>
      <c r="AJ48">
        <f>AJ27/AK27</f>
        <v>0</v>
      </c>
      <c r="AM48">
        <f>AG75/AH75</f>
        <v>6.3546531948018943E-3</v>
      </c>
    </row>
    <row r="49" spans="2:39" ht="14.1" customHeight="1" x14ac:dyDescent="0.25">
      <c r="B49" t="s">
        <v>22</v>
      </c>
      <c r="D49">
        <f>D28/I28</f>
        <v>0.3</v>
      </c>
      <c r="E49">
        <f>E28/I28</f>
        <v>0.4</v>
      </c>
      <c r="F49">
        <f>F28/I28</f>
        <v>0.73333333333333328</v>
      </c>
      <c r="G49">
        <f>G28/I28</f>
        <v>0</v>
      </c>
      <c r="H49">
        <f>(I28*L28-D28*L24-E28*L25-F28*L26-G28*L27)/(I28*L28)</f>
        <v>0.65416666666666679</v>
      </c>
      <c r="K49">
        <f>E76/F76</f>
        <v>3.1571703531837673E-3</v>
      </c>
      <c r="N49" t="s">
        <v>22</v>
      </c>
      <c r="P49">
        <f>P28/U28</f>
        <v>0.3</v>
      </c>
      <c r="Q49">
        <f>Q28/U28</f>
        <v>0.4</v>
      </c>
      <c r="R49">
        <f>R28/U28</f>
        <v>0.6</v>
      </c>
      <c r="S49">
        <f>S28/U28</f>
        <v>0</v>
      </c>
      <c r="T49">
        <f>(U28*X28-P28*X24-Q28*X25-R28*X26-S28*X27)/(U28*X28)</f>
        <v>0.68749999999999989</v>
      </c>
      <c r="W49">
        <f>Q76/R76</f>
        <v>6.7594328413381572E-3</v>
      </c>
      <c r="AD49" t="s">
        <v>22</v>
      </c>
      <c r="AF49">
        <f>AF28/AK28</f>
        <v>0.3</v>
      </c>
      <c r="AG49">
        <f>AG28/AK28</f>
        <v>0.4</v>
      </c>
      <c r="AH49">
        <f>AH28/AK28</f>
        <v>0.8</v>
      </c>
      <c r="AI49">
        <f>AI28/AK28</f>
        <v>0</v>
      </c>
      <c r="AJ49">
        <f>(AK28*AN28-AF28*AN24-AG28*AN25-AH28*AN26-AI28*AN27)/(AK28*AN28)</f>
        <v>0.63749999999999996</v>
      </c>
      <c r="AM49">
        <f>AG76/AH76</f>
        <v>5.8313288140535028E-3</v>
      </c>
    </row>
    <row r="52" spans="2:39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E52" s="1" t="s">
        <v>24</v>
      </c>
      <c r="AJ52" s="1" t="s">
        <v>25</v>
      </c>
    </row>
    <row r="53" spans="2:39" ht="14.1" customHeight="1" x14ac:dyDescent="0.25">
      <c r="E53" t="s">
        <v>9</v>
      </c>
      <c r="F53" t="s">
        <v>9</v>
      </c>
      <c r="J53" t="s">
        <v>9</v>
      </c>
      <c r="K53" t="s">
        <v>9</v>
      </c>
      <c r="Q53" t="s">
        <v>9</v>
      </c>
      <c r="R53" t="s">
        <v>9</v>
      </c>
      <c r="V53" t="s">
        <v>9</v>
      </c>
      <c r="W53" t="s">
        <v>9</v>
      </c>
      <c r="AG53" t="s">
        <v>9</v>
      </c>
      <c r="AH53" t="s">
        <v>9</v>
      </c>
      <c r="AL53" t="s">
        <v>9</v>
      </c>
      <c r="AM53" t="s">
        <v>9</v>
      </c>
    </row>
    <row r="54" spans="2:39" ht="14.1" customHeight="1" x14ac:dyDescent="0.25"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E54" t="s">
        <v>7</v>
      </c>
      <c r="AF54" t="s">
        <v>7</v>
      </c>
      <c r="AG54" t="s">
        <v>16</v>
      </c>
      <c r="AH54" t="s">
        <v>7</v>
      </c>
      <c r="AJ54" t="s">
        <v>7</v>
      </c>
      <c r="AK54" t="s">
        <v>7</v>
      </c>
      <c r="AL54" t="s">
        <v>16</v>
      </c>
      <c r="AM54" t="s">
        <v>7</v>
      </c>
    </row>
    <row r="55" spans="2:39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E55" t="s">
        <v>14</v>
      </c>
      <c r="AF55" t="s">
        <v>15</v>
      </c>
      <c r="AG55" t="s">
        <v>17</v>
      </c>
      <c r="AH55" t="s">
        <v>15</v>
      </c>
      <c r="AJ55" t="s">
        <v>14</v>
      </c>
      <c r="AK55" t="s">
        <v>15</v>
      </c>
      <c r="AL55" t="s">
        <v>17</v>
      </c>
      <c r="AM55" t="s">
        <v>15</v>
      </c>
    </row>
    <row r="56" spans="2:39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D</v>
      </c>
      <c r="P56" t="s">
        <v>10</v>
      </c>
      <c r="Q56" t="s">
        <v>18</v>
      </c>
      <c r="R56" t="s">
        <v>10</v>
      </c>
      <c r="T56" t="str">
        <f>X4</f>
        <v>D</v>
      </c>
      <c r="U56" t="s">
        <v>10</v>
      </c>
      <c r="V56" t="s">
        <v>18</v>
      </c>
      <c r="W56" t="s">
        <v>10</v>
      </c>
      <c r="AE56" t="str">
        <f>AN4</f>
        <v>D</v>
      </c>
      <c r="AF56" t="s">
        <v>10</v>
      </c>
      <c r="AG56" t="s">
        <v>18</v>
      </c>
      <c r="AH56" t="s">
        <v>10</v>
      </c>
      <c r="AJ56" t="str">
        <f>AN4</f>
        <v>D</v>
      </c>
      <c r="AK56" t="s">
        <v>10</v>
      </c>
      <c r="AL56" t="s">
        <v>18</v>
      </c>
      <c r="AM56" t="s">
        <v>10</v>
      </c>
    </row>
    <row r="57" spans="2:39" ht="14.1" customHeight="1" x14ac:dyDescent="0.25">
      <c r="B57" t="s">
        <v>5</v>
      </c>
    </row>
    <row r="58" spans="2:39" ht="14.1" customHeight="1" x14ac:dyDescent="0.25">
      <c r="B58" t="s">
        <v>0</v>
      </c>
      <c r="H58">
        <f>(I6*L6-E6*L7-F6*L8-G6*L9-H6*L10)*$C$20/$C$11</f>
        <v>99.75</v>
      </c>
      <c r="I58">
        <f t="shared" ref="I58:I63" si="6">H58/C6</f>
        <v>0.79800000000000004</v>
      </c>
      <c r="J58">
        <f>L6/$H$63</f>
        <v>1.1934598400763813E-3</v>
      </c>
      <c r="K58">
        <f>I58/$I$63</f>
        <v>0.45238095238095233</v>
      </c>
      <c r="T58">
        <f>(U6*X6-Q6*X7-R6*X8-S6*X9-T6*X10)*$O$20/$O$11</f>
        <v>11.958333333333334</v>
      </c>
      <c r="U58">
        <f>T58/O6</f>
        <v>0.23916666666666667</v>
      </c>
      <c r="V58">
        <f>X6/$T$63</f>
        <v>2.375673107380424E-3</v>
      </c>
      <c r="W58">
        <f>U58/$U$63</f>
        <v>0.51136363636363624</v>
      </c>
      <c r="AJ58">
        <f>(AK6*AN6-AG6*AN7-AH6*AN8-AI6*AN9-AJ6*AN10)*$AE$20/$AE$11</f>
        <v>12.928125</v>
      </c>
      <c r="AK58">
        <f t="shared" ref="AK58:AK62" si="7">AJ58/AE6</f>
        <v>0.172375</v>
      </c>
      <c r="AL58">
        <f>AN6/$AJ$63</f>
        <v>2.4172105390379501E-3</v>
      </c>
      <c r="AM58">
        <f>AK58/$AK$63</f>
        <v>0.41666666666666663</v>
      </c>
    </row>
    <row r="59" spans="2:39" ht="14.1" customHeight="1" x14ac:dyDescent="0.25">
      <c r="B59" t="s">
        <v>2</v>
      </c>
      <c r="H59">
        <f>(I7*L7-D7*L6-F7*L8-G7*L9-H7*L10)*$C$20/$C$11</f>
        <v>87.78</v>
      </c>
      <c r="I59">
        <f t="shared" si="6"/>
        <v>0.87780000000000002</v>
      </c>
      <c r="J59">
        <f>L7/$H$63</f>
        <v>1.4321518080916576E-3</v>
      </c>
      <c r="K59">
        <f>I59/$I$63</f>
        <v>0.49761904761904757</v>
      </c>
      <c r="T59">
        <f>(U7*X7-P7*X6-R7*X8-S7*X9-T7*X10)*$O$20/$O$11</f>
        <v>11.958333333333334</v>
      </c>
      <c r="U59">
        <f t="shared" ref="U59:U63" si="8">T59/O7</f>
        <v>0.23916666666666667</v>
      </c>
      <c r="V59">
        <f>X7/$T$63</f>
        <v>2.8508077288565089E-3</v>
      </c>
      <c r="W59">
        <f>U59/$U$63</f>
        <v>0.51136363636363624</v>
      </c>
      <c r="AJ59">
        <f>(AK7*AN7-AF7*AN6-AH7*AN8-AI7*AN9-AJ7*AN10)*$AE$20/$AE$11</f>
        <v>9.8253749999999993</v>
      </c>
      <c r="AK59">
        <f>AJ59/AE7</f>
        <v>0.19650749999999997</v>
      </c>
      <c r="AL59">
        <f>AN7/$AJ$63</f>
        <v>2.9006526468455403E-3</v>
      </c>
      <c r="AM59">
        <f>AK59/$AK$63</f>
        <v>0.47499999999999992</v>
      </c>
    </row>
    <row r="60" spans="2:39" ht="14.1" customHeight="1" x14ac:dyDescent="0.25">
      <c r="B60" t="s">
        <v>3</v>
      </c>
      <c r="H60">
        <f>(I8*L8-D8*L6-E8*L7-G8*L9-H8*L10)*$C$20/$C$11</f>
        <v>71.819999999999993</v>
      </c>
      <c r="I60">
        <f t="shared" si="6"/>
        <v>1.4363999999999999</v>
      </c>
      <c r="J60">
        <f>L8/$H$63</f>
        <v>1.4321518080916576E-3</v>
      </c>
      <c r="K60">
        <f>I60/$I$63</f>
        <v>0.81428571428571417</v>
      </c>
      <c r="T60">
        <f>(U8*X8-P8*X6-Q8*X7-S8*X9-T8*X10)*$O$20/$O$11</f>
        <v>7.1749999999999998</v>
      </c>
      <c r="U60">
        <f t="shared" si="8"/>
        <v>0.28699999999999998</v>
      </c>
      <c r="V60">
        <f>X8/$T$63</f>
        <v>2.8508077288565089E-3</v>
      </c>
      <c r="W60">
        <f>U60/$U$63</f>
        <v>0.61363636363636342</v>
      </c>
      <c r="AJ60">
        <f>(AK8*AN8-AF8*AN6-AG8*AN7-AI8*AN9-AJ8*AN10)*$AE$20/$AE$11</f>
        <v>10.859624999999999</v>
      </c>
      <c r="AK60">
        <f t="shared" si="7"/>
        <v>0.43438499999999997</v>
      </c>
      <c r="AL60">
        <f>AN8/$AJ$63</f>
        <v>2.9006526468455403E-3</v>
      </c>
      <c r="AM60">
        <f>AK60/$AK$63</f>
        <v>1.0499999999999998</v>
      </c>
    </row>
    <row r="61" spans="2:39" ht="14.1" customHeight="1" x14ac:dyDescent="0.25">
      <c r="B61" t="s">
        <v>21</v>
      </c>
      <c r="H61">
        <f>(I9*L9-D9*L6-E9*L7-F9*L8-H9*L10)*$C$20/$C$11</f>
        <v>261.34500000000003</v>
      </c>
      <c r="I61">
        <f t="shared" si="6"/>
        <v>2.6134500000000003</v>
      </c>
      <c r="J61">
        <f>L9/$H$63</f>
        <v>4.7738393603055252E-3</v>
      </c>
      <c r="K61">
        <f>I61/$I$63</f>
        <v>1.4815476190476191</v>
      </c>
      <c r="T61">
        <f>(U9*X9-P9*X6-Q9*X7-R9*X8-T9*X10)*$O$20/$O$11</f>
        <v>34.679166666666667</v>
      </c>
      <c r="U61">
        <f t="shared" si="8"/>
        <v>0.69358333333333333</v>
      </c>
      <c r="V61">
        <f>X9/$T$63</f>
        <v>9.5026924295216961E-3</v>
      </c>
      <c r="W61">
        <f>U61/$U$63</f>
        <v>1.4829545454545452</v>
      </c>
      <c r="AJ61">
        <f>(AK9*AN9-AF9*AN6-AG9*AN7-AH9*AN8-AJ9*AN10)*$AE$20/$AE$11</f>
        <v>30.2518125</v>
      </c>
      <c r="AK61">
        <f t="shared" si="7"/>
        <v>0.60503624999999994</v>
      </c>
      <c r="AL61">
        <f>AN9/$AJ$63</f>
        <v>9.6688421561518002E-3</v>
      </c>
      <c r="AM61">
        <f>AK61/$AK$63</f>
        <v>1.4624999999999999</v>
      </c>
    </row>
    <row r="62" spans="2:39" ht="14.1" customHeight="1" x14ac:dyDescent="0.25">
      <c r="B62" t="s">
        <v>22</v>
      </c>
      <c r="H62">
        <f>(I10*L10-D10*L6-E10*L7-F10*L8-G10*L9)*$C$20/$C$11</f>
        <v>317.20499999999998</v>
      </c>
      <c r="I62">
        <f t="shared" si="6"/>
        <v>3.17205</v>
      </c>
      <c r="J62">
        <f>L10/$H$63</f>
        <v>5.7286072323666304E-3</v>
      </c>
      <c r="K62">
        <f>I62/$I$63</f>
        <v>1.7982142857142855</v>
      </c>
      <c r="T62">
        <f>(U10*X10-P10*X6-Q10*X7-R10*X8-S10*X9)*$O$20/$O$11</f>
        <v>39.462499999999999</v>
      </c>
      <c r="U62">
        <f t="shared" si="8"/>
        <v>0.78925000000000001</v>
      </c>
      <c r="V62">
        <f>X10/$T$63</f>
        <v>1.1403230915426036E-2</v>
      </c>
      <c r="W62">
        <f>U62/$U$63</f>
        <v>1.6874999999999998</v>
      </c>
      <c r="AJ62">
        <f>(AK10*AN10-AF10*AN6-AG10*AN7-AH10*AN8-AI10*AN9)*$AE$20/$AE$11</f>
        <v>39.560062500000001</v>
      </c>
      <c r="AK62">
        <f t="shared" si="7"/>
        <v>0.79120124999999997</v>
      </c>
      <c r="AL62">
        <f>AN10/$AJ$63</f>
        <v>1.1602610587382161E-2</v>
      </c>
      <c r="AM62">
        <f>AK62/$AK$63</f>
        <v>1.9124999999999999</v>
      </c>
    </row>
    <row r="63" spans="2:39" ht="14.1" customHeight="1" x14ac:dyDescent="0.25">
      <c r="H63">
        <f>SUM(H58:H62)</f>
        <v>837.90000000000009</v>
      </c>
      <c r="I63">
        <f t="shared" si="6"/>
        <v>1.7640000000000002</v>
      </c>
      <c r="T63">
        <f>SUM(T58:T62)</f>
        <v>105.23333333333335</v>
      </c>
      <c r="U63">
        <f t="shared" si="8"/>
        <v>0.46770370370370379</v>
      </c>
      <c r="AJ63">
        <f>SUM(AJ58:AJ62)</f>
        <v>103.425</v>
      </c>
      <c r="AK63">
        <f>AJ63/AE11</f>
        <v>0.41370000000000001</v>
      </c>
    </row>
    <row r="64" spans="2:39" ht="14.1" customHeight="1" x14ac:dyDescent="0.25">
      <c r="B64" t="s">
        <v>6</v>
      </c>
    </row>
    <row r="65" spans="2:39" ht="14.1" customHeight="1" x14ac:dyDescent="0.25">
      <c r="B65" t="s">
        <v>0</v>
      </c>
      <c r="C65">
        <f>I15*L15-E15*L16-F15*L17-G15*L18-H15*L19</f>
        <v>99.5</v>
      </c>
      <c r="D65">
        <f t="shared" ref="D65:D70" si="9">C65/C15</f>
        <v>0.79959819186338521</v>
      </c>
      <c r="E65">
        <f>L15/$C$70</f>
        <v>1.1904761904761906E-3</v>
      </c>
      <c r="F65">
        <f>D65/$D$70</f>
        <v>0.45102335509794073</v>
      </c>
      <c r="H65">
        <f>(I15*L15-E15*L16-F15*L17-G15*L18-H15*L19)*$C$29/$C$20</f>
        <v>101.67873631447038</v>
      </c>
      <c r="I65">
        <f t="shared" ref="I65:I70" si="10">H65/C15</f>
        <v>0.8171068714372306</v>
      </c>
      <c r="J65">
        <f>L15/$H$70</f>
        <v>1.1649670840325288E-3</v>
      </c>
      <c r="K65">
        <f>I65/$I$70</f>
        <v>0.45102335509794073</v>
      </c>
      <c r="O65">
        <f>U15*X15-Q15*X16-R15*X17-S15*X18-T15*X19</f>
        <v>12.40625</v>
      </c>
      <c r="P65">
        <f>O65/O15</f>
        <v>0.25</v>
      </c>
      <c r="Q65">
        <f>X15/$O$70</f>
        <v>2.4052916416115455E-3</v>
      </c>
      <c r="R65">
        <f>P65/$P$70</f>
        <v>0.51773902585688514</v>
      </c>
      <c r="T65">
        <f>(U15*X15-Q15*X16-R15*X17-S15*X18-T15*X19)*$O$29/$O$20</f>
        <v>12.402647720673635</v>
      </c>
      <c r="U65">
        <f t="shared" ref="U65:U70" si="11">T65/O15</f>
        <v>0.24992740998838558</v>
      </c>
      <c r="V65">
        <f>X15/$T$70</f>
        <v>2.4059902450508748E-3</v>
      </c>
      <c r="W65">
        <f>U65/$U$70</f>
        <v>0.51773902585688514</v>
      </c>
      <c r="AE65">
        <f>AK15*AN15-AG15*AN16-AH15*AN17-AI15*AN18-AJ15*AN19</f>
        <v>12.46875</v>
      </c>
      <c r="AF65">
        <f t="shared" ref="AF65:AF70" si="12">AE65/AE15</f>
        <v>0.16666666666666666</v>
      </c>
      <c r="AG65">
        <f>AN15/$AE$70</f>
        <v>2.3571007660577489E-3</v>
      </c>
      <c r="AH65">
        <f>AF65/$AF$70</f>
        <v>0.40630524454920447</v>
      </c>
      <c r="AJ65">
        <f>(AK15*AN15-AG15*AN16-AH15*AN17-AI15*AN18-AJ15*AN19)*$AE$29/$AE$20</f>
        <v>12.972081218274111</v>
      </c>
      <c r="AK65">
        <f t="shared" ref="AK65:AK70" si="13">AJ65/AE15</f>
        <v>0.17339456933365563</v>
      </c>
      <c r="AL65">
        <f>AN15/$AJ$70</f>
        <v>2.2656426275977945E-3</v>
      </c>
      <c r="AM65">
        <f>AK65/$AK$70</f>
        <v>0.40630524454920447</v>
      </c>
    </row>
    <row r="66" spans="2:39" ht="14.1" customHeight="1" x14ac:dyDescent="0.25">
      <c r="B66" t="s">
        <v>2</v>
      </c>
      <c r="C66">
        <f>I16*L16-D16*L15-F16*L17-G16*L18-H16*L19</f>
        <v>88.625</v>
      </c>
      <c r="D66">
        <f t="shared" si="9"/>
        <v>0.88074534161490681</v>
      </c>
      <c r="E66">
        <f>L16/$C$70</f>
        <v>1.4285714285714286E-3</v>
      </c>
      <c r="F66">
        <f>D66/$D$70</f>
        <v>0.49679541925465837</v>
      </c>
      <c r="H66">
        <f>(I16*L16-D16*L15-F16*L17-G16*L18-H16*L19)*$C$29/$C$20</f>
        <v>90.565608099195359</v>
      </c>
      <c r="I66">
        <f t="shared" si="10"/>
        <v>0.90003088794231412</v>
      </c>
      <c r="J66">
        <f>L16/$H$70</f>
        <v>1.3979605008390345E-3</v>
      </c>
      <c r="K66">
        <f>I66/$I$70</f>
        <v>0.49679541925465837</v>
      </c>
      <c r="O66">
        <f>U16*X16-P16*X15-R16*X17-S16*X18-T16*X19</f>
        <v>12.65625</v>
      </c>
      <c r="P66">
        <f t="shared" ref="P66:P70" si="14">O66/O16</f>
        <v>0.25</v>
      </c>
      <c r="Q66">
        <f>X16/$O$70</f>
        <v>2.8863499699338544E-3</v>
      </c>
      <c r="R66">
        <f>P66/$P$70</f>
        <v>0.51773902585688514</v>
      </c>
      <c r="T66">
        <f>(U16*X16-P16*X15-R16*X17-S16*X18-T16*X19)*$O$29/$O$20</f>
        <v>12.65257513066202</v>
      </c>
      <c r="U66">
        <f t="shared" si="11"/>
        <v>0.24992740998838558</v>
      </c>
      <c r="V66">
        <f>X16/$T$70</f>
        <v>2.88718829406105E-3</v>
      </c>
      <c r="W66">
        <f>U66/$U$70</f>
        <v>0.51773902585688514</v>
      </c>
      <c r="AE66">
        <f>AK16*AN16-AF16*AN15-AH16*AN17-AI16*AN18-AJ16*AN19</f>
        <v>9.5</v>
      </c>
      <c r="AF66">
        <f t="shared" si="12"/>
        <v>0.19</v>
      </c>
      <c r="AG66">
        <f>AN16/$AE$70</f>
        <v>2.8285209192692989E-3</v>
      </c>
      <c r="AH66">
        <f>AF66/$AF$70</f>
        <v>0.46318797878609314</v>
      </c>
      <c r="AJ66">
        <f>(AK16*AN16-AF16*AN15-AH16*AN17-AI16*AN18-AJ16*AN19)*$AE$29/$AE$20</f>
        <v>9.8834904520183713</v>
      </c>
      <c r="AK66">
        <f t="shared" si="13"/>
        <v>0.19766980904036743</v>
      </c>
      <c r="AL66">
        <f>AN16/$AJ$70</f>
        <v>2.718771153117353E-3</v>
      </c>
      <c r="AM66">
        <f>AK66/$AK$70</f>
        <v>0.46318797878609314</v>
      </c>
    </row>
    <row r="67" spans="2:39" ht="14.1" customHeight="1" x14ac:dyDescent="0.25">
      <c r="B67" t="s">
        <v>3</v>
      </c>
      <c r="C67">
        <f>I17*L17-D17*L15-E17*L16-G17*L18-H17*L19</f>
        <v>74.399999999999991</v>
      </c>
      <c r="D67">
        <f t="shared" si="9"/>
        <v>1.4879999999999998</v>
      </c>
      <c r="E67">
        <f>L17/$C$70</f>
        <v>1.4285714285714286E-3</v>
      </c>
      <c r="F67">
        <f>D67/$D$70</f>
        <v>0.83932499999999988</v>
      </c>
      <c r="H67">
        <f>(I17*L17-D17*L15-E17*L16-G17*L18-H17*L19)*$C$29/$C$20</f>
        <v>76.029125445191923</v>
      </c>
      <c r="I67">
        <f t="shared" si="10"/>
        <v>1.5205825089038385</v>
      </c>
      <c r="J67">
        <f>L17/$H$70</f>
        <v>1.3979605008390345E-3</v>
      </c>
      <c r="K67">
        <f>I67/$I$70</f>
        <v>0.83932499999999999</v>
      </c>
      <c r="O67">
        <f>U17*X17-P17*X15-Q17*X16-S17*X18-T17*X19</f>
        <v>5.9999999999999991</v>
      </c>
      <c r="P67">
        <f t="shared" si="14"/>
        <v>0.29999999999999993</v>
      </c>
      <c r="Q67">
        <f>X17/$O$70</f>
        <v>2.8863499699338544E-3</v>
      </c>
      <c r="R67">
        <f>P67/$P$70</f>
        <v>0.6212868310282621</v>
      </c>
      <c r="T67">
        <f>(U17*X17-P17*X15-Q17*X16-S17*X18-T17*X19)*$O$29/$O$20</f>
        <v>5.9982578397212531</v>
      </c>
      <c r="U67">
        <f t="shared" si="11"/>
        <v>0.29991289198606264</v>
      </c>
      <c r="V67">
        <f>X17/$T$70</f>
        <v>2.88718829406105E-3</v>
      </c>
      <c r="W67">
        <f>U67/$U$70</f>
        <v>0.62128683102826199</v>
      </c>
      <c r="AE67">
        <f>AK17*AN17-AF17*AN15-AG17*AN16-AI17*AN18-AJ17*AN19</f>
        <v>12.599999999999998</v>
      </c>
      <c r="AF67">
        <f t="shared" si="12"/>
        <v>0.41999999999999993</v>
      </c>
      <c r="AG67">
        <f>AN17/$AE$70</f>
        <v>2.8285209192692989E-3</v>
      </c>
      <c r="AH67">
        <f>AF67/$AF$70</f>
        <v>1.0238892162639952</v>
      </c>
      <c r="AJ67">
        <f>(AK17*AN17-AF17*AN15-AG17*AN16-AI17*AN18-AJ17*AN19)*$AE$29/$AE$20</f>
        <v>13.108629441624364</v>
      </c>
      <c r="AK67">
        <f t="shared" si="13"/>
        <v>0.43695431472081214</v>
      </c>
      <c r="AL67">
        <f>AN17/$AJ$70</f>
        <v>2.718771153117353E-3</v>
      </c>
      <c r="AM67">
        <f>AK67/$AK$70</f>
        <v>1.0238892162639952</v>
      </c>
    </row>
    <row r="68" spans="2:39" ht="14.1" customHeight="1" x14ac:dyDescent="0.25">
      <c r="B68" t="s">
        <v>21</v>
      </c>
      <c r="C68">
        <f>I18*L18-D18*L15-E18*L16-F18*L17-H18*L19</f>
        <v>261.875</v>
      </c>
      <c r="D68">
        <f t="shared" si="9"/>
        <v>2.6518987341772151</v>
      </c>
      <c r="E68">
        <f>L18/$C$70</f>
        <v>4.7619047619047623E-3</v>
      </c>
      <c r="F68">
        <f>D68/$D$70</f>
        <v>1.4958366297468355</v>
      </c>
      <c r="H68">
        <f>(I18*L18-D18*L15-E18*L16-F18*L17-H18*L19)*$C$29/$C$20</f>
        <v>267.60923690805964</v>
      </c>
      <c r="I68">
        <f t="shared" si="10"/>
        <v>2.7099669560309838</v>
      </c>
      <c r="J68">
        <f>L18/$H$70</f>
        <v>4.6598683361301152E-3</v>
      </c>
      <c r="K68">
        <f>I68/$I$70</f>
        <v>1.4958366297468355</v>
      </c>
      <c r="O68">
        <f>U18*X18-P18*X15-Q18*X16-R18*X17-T18*X19</f>
        <v>39.875</v>
      </c>
      <c r="P68">
        <f t="shared" si="14"/>
        <v>0.72499999999999998</v>
      </c>
      <c r="Q68">
        <f>X18/$O$70</f>
        <v>9.6211665664461821E-3</v>
      </c>
      <c r="R68">
        <f>P68/$P$70</f>
        <v>1.501443174984967</v>
      </c>
      <c r="T68">
        <f>(U18*X18-P18*X15-Q18*X16-R18*X17-T18*X19)*$O$29/$O$20</f>
        <v>39.863421893147503</v>
      </c>
      <c r="U68">
        <f t="shared" si="11"/>
        <v>0.72478948896631823</v>
      </c>
      <c r="V68">
        <f>X18/$T$70</f>
        <v>9.6239609802034991E-3</v>
      </c>
      <c r="W68">
        <f>U68/$U$70</f>
        <v>1.5014431749849668</v>
      </c>
      <c r="AE68">
        <f>AK18*AN18-AF18*AN15-AG18*AN16-AH18*AN17-AJ18*AN19</f>
        <v>25.59375</v>
      </c>
      <c r="AF68">
        <f t="shared" si="12"/>
        <v>0.58499999999999996</v>
      </c>
      <c r="AG68">
        <f>AN18/$AE$70</f>
        <v>9.4284030642309957E-3</v>
      </c>
      <c r="AH68">
        <f>AF68/$AF$70</f>
        <v>1.4261314083677077</v>
      </c>
      <c r="AJ68">
        <f>(AK18*AN18-AF18*AN15-AG18*AN16-AH18*AN17-AJ18*AN19)*$AE$29/$AE$20</f>
        <v>26.626903553299492</v>
      </c>
      <c r="AK68">
        <f t="shared" si="13"/>
        <v>0.60861493836113123</v>
      </c>
      <c r="AL68">
        <f>AN18/$AJ$70</f>
        <v>9.0625705103911779E-3</v>
      </c>
      <c r="AM68">
        <f>AK68/$AK$70</f>
        <v>1.4261314083677077</v>
      </c>
    </row>
    <row r="69" spans="2:39" ht="14.1" customHeight="1" x14ac:dyDescent="0.25">
      <c r="B69" t="s">
        <v>22</v>
      </c>
      <c r="C69">
        <f>I19*L19-D19*L15-E19*L16-F19*L17-G19*L18</f>
        <v>315.60000000000002</v>
      </c>
      <c r="D69">
        <f t="shared" si="9"/>
        <v>3.1560000000000001</v>
      </c>
      <c r="E69">
        <f>L19/$C$70</f>
        <v>5.7142857142857143E-3</v>
      </c>
      <c r="F69">
        <f>D69/$D$70</f>
        <v>1.78018125</v>
      </c>
      <c r="H69">
        <f>(I19*L19-D19*L15-E19*L16-F19*L17-G19*L18)*$C$29/$C$20</f>
        <v>322.51064503363676</v>
      </c>
      <c r="I69">
        <f t="shared" si="10"/>
        <v>3.2251064503363676</v>
      </c>
      <c r="J69">
        <f>L19/$H$70</f>
        <v>5.5918420033561379E-3</v>
      </c>
      <c r="K69">
        <f>I69/$I$70</f>
        <v>1.78018125</v>
      </c>
      <c r="O69">
        <f>U19*X19-P19*X15-Q19*X16-R19*X17-S19*X18</f>
        <v>33</v>
      </c>
      <c r="P69">
        <f>O69/O19</f>
        <v>0.82499999999999996</v>
      </c>
      <c r="Q69">
        <f>X19/$O$70</f>
        <v>1.1545399879735418E-2</v>
      </c>
      <c r="R69">
        <f>P69/$P$70</f>
        <v>1.708538785327721</v>
      </c>
      <c r="T69">
        <f>(U19*X19-P19*X15-Q19*X16-R19*X17-S19*X18)*$O$29/$O$20</f>
        <v>32.990418118466899</v>
      </c>
      <c r="U69">
        <f t="shared" si="11"/>
        <v>0.82476045296167244</v>
      </c>
      <c r="V69">
        <f>X19/$T$70</f>
        <v>1.15487531762442E-2</v>
      </c>
      <c r="W69">
        <f>U69/$U$70</f>
        <v>1.708538785327721</v>
      </c>
      <c r="AE69">
        <f>AK19*AN19-AF19*AN15-AG19*AN16-AH19*AN17-AI19*AN18</f>
        <v>45.9</v>
      </c>
      <c r="AF69">
        <f t="shared" si="12"/>
        <v>0.76500000000000001</v>
      </c>
      <c r="AG69">
        <f>AN19/$AE$70</f>
        <v>1.1314083677077195E-2</v>
      </c>
      <c r="AH69">
        <f>AF69/$AF$70</f>
        <v>1.8649410724808486</v>
      </c>
      <c r="AJ69">
        <f>(AK19*AN19-AF19*AN15-AG19*AN16-AH19*AN17-AI19*AN18)*$AE$29/$AE$20</f>
        <v>47.752864394488761</v>
      </c>
      <c r="AK69">
        <f t="shared" si="13"/>
        <v>0.79588107324147939</v>
      </c>
      <c r="AL69">
        <f>AN19/$AJ$70</f>
        <v>1.0875084612469412E-2</v>
      </c>
      <c r="AM69">
        <f>AK69/$AK$70</f>
        <v>1.8649410724808486</v>
      </c>
    </row>
    <row r="70" spans="2:39" ht="14.1" customHeight="1" x14ac:dyDescent="0.25">
      <c r="C70">
        <f>SUM(C65:C69)</f>
        <v>840</v>
      </c>
      <c r="D70">
        <f t="shared" si="9"/>
        <v>1.7728531855955678</v>
      </c>
      <c r="H70">
        <f>SUM(H65:H69)</f>
        <v>858.393351800554</v>
      </c>
      <c r="I70">
        <f t="shared" si="10"/>
        <v>1.8116730812305586</v>
      </c>
      <c r="O70">
        <f>SUM(O65:O69)</f>
        <v>103.9375</v>
      </c>
      <c r="P70">
        <f t="shared" si="14"/>
        <v>0.48286875725900114</v>
      </c>
      <c r="T70">
        <f>SUM(T65:T69)</f>
        <v>103.90732070267131</v>
      </c>
      <c r="U70">
        <f t="shared" si="11"/>
        <v>0.48272855146421051</v>
      </c>
      <c r="AE70">
        <f>SUM(AE65:AE69)</f>
        <v>106.0625</v>
      </c>
      <c r="AF70">
        <f t="shared" si="12"/>
        <v>0.41020062847474015</v>
      </c>
      <c r="AJ70">
        <f>SUM(AJ65:AJ69)</f>
        <v>110.3439690597051</v>
      </c>
      <c r="AK70">
        <f t="shared" si="13"/>
        <v>0.42675936788863467</v>
      </c>
    </row>
    <row r="71" spans="2:39" ht="14.1" customHeight="1" x14ac:dyDescent="0.25">
      <c r="B71" t="s">
        <v>23</v>
      </c>
    </row>
    <row r="72" spans="2:39" ht="14.1" customHeight="1" x14ac:dyDescent="0.25">
      <c r="B72" t="s">
        <v>0</v>
      </c>
      <c r="C72">
        <f>I24*L24-E24*L25-F24*L26-G24*L27-H24*L28</f>
        <v>101.03125</v>
      </c>
      <c r="D72">
        <f t="shared" ref="D72:D77" si="15">C72/C24</f>
        <v>0.80243236535120377</v>
      </c>
      <c r="E72">
        <f>L24/$C$77</f>
        <v>1.1569554716762838E-3</v>
      </c>
      <c r="F72">
        <f>D72/$D$77</f>
        <v>0.44950927259141937</v>
      </c>
      <c r="H72">
        <f>(I24*L24-E24*L25-F24*L26-G24*L27-H24*L28)*$C$29/$C$20</f>
        <v>103.24351586202349</v>
      </c>
      <c r="I72">
        <f t="shared" ref="I72:I77" si="16">H72/C24</f>
        <v>0.82000310438936497</v>
      </c>
      <c r="J72">
        <f>L24/$H$77</f>
        <v>1.1321646354431273E-3</v>
      </c>
      <c r="K72">
        <f>I72/$I$77</f>
        <v>0.44950927259141937</v>
      </c>
      <c r="O72">
        <f>U24*X24-Q24*X25-R24*X26-S24*X27-T24*X28</f>
        <v>12.8203125</v>
      </c>
      <c r="P72">
        <f t="shared" ref="P72:P77" si="17">O72/O24</f>
        <v>0.25</v>
      </c>
      <c r="Q72">
        <f>X24/$O$77</f>
        <v>2.4231409965167349E-3</v>
      </c>
      <c r="R72">
        <f>P72/$P$77</f>
        <v>0.52142965318794487</v>
      </c>
      <c r="T72">
        <f>(U24*X24-Q24*X25-R24*X26-S24*X27-T24*X28)*$O$29/$O$20</f>
        <v>12.816589993466899</v>
      </c>
      <c r="U72">
        <f t="shared" ref="U72:U77" si="18">T72/O24</f>
        <v>0.24992740998838558</v>
      </c>
      <c r="V72">
        <f>X24/$T$77</f>
        <v>2.4238447842008814E-3</v>
      </c>
      <c r="W72">
        <f>U72/$U$77</f>
        <v>0.52142965318794476</v>
      </c>
      <c r="AE72">
        <f>AK24*AN24-AG24*AN25-AH24*AN26-AI24*AN27-AJ24*AN28</f>
        <v>12.4375</v>
      </c>
      <c r="AF72">
        <f t="shared" ref="AF72:AF77" si="19">AE72/AE24</f>
        <v>0.16666666666666666</v>
      </c>
      <c r="AG72">
        <f>AN24/$AE$77</f>
        <v>2.2141038414701651E-3</v>
      </c>
      <c r="AH72">
        <f>AF72/$AF$77</f>
        <v>0.39706262223698291</v>
      </c>
      <c r="AJ72">
        <f>(AK24*AN24-AG24*AN25-AH24*AN26-AI24*AN27-AJ24*AN28)*$AE$29/$AE$20</f>
        <v>12.939569736524051</v>
      </c>
      <c r="AK72">
        <f t="shared" ref="AK72:AK77" si="20">AJ72/AE24</f>
        <v>0.17339456933365563</v>
      </c>
      <c r="AL72">
        <f>AN24/$AJ$77</f>
        <v>2.1281941431603329E-3</v>
      </c>
      <c r="AM72">
        <f>AK72/$AK$77</f>
        <v>0.39706262223698291</v>
      </c>
    </row>
    <row r="73" spans="2:39" ht="14.1" customHeight="1" x14ac:dyDescent="0.25">
      <c r="B73" t="s">
        <v>2</v>
      </c>
      <c r="C73">
        <f>I25*L25-D25*L24-F25*L26-G25*L27-H25*L28</f>
        <v>91.90625</v>
      </c>
      <c r="D73">
        <f t="shared" si="15"/>
        <v>0.88451127819548869</v>
      </c>
      <c r="E73">
        <f>L25/$C$77</f>
        <v>1.3883465660115405E-3</v>
      </c>
      <c r="F73">
        <f>D73/$D$77</f>
        <v>0.49548851520531983</v>
      </c>
      <c r="H73">
        <f>(I25*L25-D25*L24-F25*L26-G25*L27-H25*L28)*$C$29/$C$20</f>
        <v>93.918707129666274</v>
      </c>
      <c r="I73">
        <f t="shared" si="16"/>
        <v>0.9038792866614499</v>
      </c>
      <c r="J73">
        <f>L25/$H$77</f>
        <v>1.3585975625317527E-3</v>
      </c>
      <c r="K73">
        <f>I73/$I$77</f>
        <v>0.49548851520531989</v>
      </c>
      <c r="O73">
        <f>U25*X25-P25*X24-R25*X26-S25*X27-T25*X28</f>
        <v>13.4765625</v>
      </c>
      <c r="P73">
        <f t="shared" si="17"/>
        <v>0.25</v>
      </c>
      <c r="Q73">
        <f>X25/$O$77</f>
        <v>2.9077691958200817E-3</v>
      </c>
      <c r="R73">
        <f>P73/$P$77</f>
        <v>0.52142965318794487</v>
      </c>
      <c r="T73">
        <f>(U25*X25-P25*X24-R25*X26-S25*X27-T25*X28)*$O$29/$O$20</f>
        <v>13.472649444686411</v>
      </c>
      <c r="U73">
        <f t="shared" si="18"/>
        <v>0.24992740998838558</v>
      </c>
      <c r="V73">
        <f>X25/$T$77</f>
        <v>2.9086137410410575E-3</v>
      </c>
      <c r="W73">
        <f>U73/$U$77</f>
        <v>0.52142965318794476</v>
      </c>
      <c r="AE73">
        <f>AK25*AN25-AF25*AN24-AH25*AN26-AI25*AN27-AJ25*AN28</f>
        <v>9.5</v>
      </c>
      <c r="AF73">
        <f t="shared" si="19"/>
        <v>0.19</v>
      </c>
      <c r="AG73">
        <f>AN25/$AE$77</f>
        <v>2.6569246097641981E-3</v>
      </c>
      <c r="AH73">
        <f>AF73/$AF$77</f>
        <v>0.45265138935016053</v>
      </c>
      <c r="AJ73">
        <f>(AK25*AN25-AF25*AN24-AH25*AN26-AI25*AN27-AJ25*AN28)*$AE$29/$AE$20</f>
        <v>9.8834904520183713</v>
      </c>
      <c r="AK73">
        <f t="shared" si="20"/>
        <v>0.19766980904036743</v>
      </c>
      <c r="AL73">
        <f>AN25/$AJ$77</f>
        <v>2.5538329717923994E-3</v>
      </c>
      <c r="AM73">
        <f>AK73/$AK$77</f>
        <v>0.45265138935016058</v>
      </c>
    </row>
    <row r="74" spans="2:39" ht="14.1" customHeight="1" x14ac:dyDescent="0.25">
      <c r="B74" t="s">
        <v>3</v>
      </c>
      <c r="C74">
        <f>I26*L26-D26*L24-E26*L25-G26*L27-H26*L28</f>
        <v>79.949999999999989</v>
      </c>
      <c r="D74">
        <f t="shared" si="15"/>
        <v>1.5412048192771082</v>
      </c>
      <c r="E74">
        <f>L26/$C$77</f>
        <v>1.3883465660115405E-3</v>
      </c>
      <c r="F74">
        <f>D74/$D$77</f>
        <v>0.86335732099293938</v>
      </c>
      <c r="H74">
        <f>(I26*L26-D26*L24-E26*L25-G26*L27-H26*L28)*$C$29/$C$20</f>
        <v>81.700652948159856</v>
      </c>
      <c r="I74">
        <f t="shared" si="16"/>
        <v>1.5749523459886237</v>
      </c>
      <c r="J74">
        <f>L26/$H$77</f>
        <v>1.3585975625317527E-3</v>
      </c>
      <c r="K74">
        <f>I74/$I$77</f>
        <v>0.86335732099293927</v>
      </c>
      <c r="O74">
        <f>U26*X26-P26*X24-Q26*X25-S26*X27-T26*X28</f>
        <v>4.5</v>
      </c>
      <c r="P74">
        <f t="shared" si="17"/>
        <v>0.3</v>
      </c>
      <c r="Q74">
        <f>X26/$O$77</f>
        <v>2.9077691958200817E-3</v>
      </c>
      <c r="R74">
        <f>P74/$P$77</f>
        <v>0.62571558382553383</v>
      </c>
      <c r="T74">
        <f>(U26*X26-P26*X24-Q26*X25-S26*X27-T26*X28)*$O$29/$O$20</f>
        <v>4.4986933797909412</v>
      </c>
      <c r="U74">
        <f t="shared" si="18"/>
        <v>0.29991289198606275</v>
      </c>
      <c r="V74">
        <f>X26/$T$77</f>
        <v>2.9086137410410575E-3</v>
      </c>
      <c r="W74">
        <f>U74/$U$77</f>
        <v>0.62571558382553383</v>
      </c>
      <c r="AE74">
        <f>AK26*AN26-AF26*AN24-AG26*AN25-AI26*AN27-AJ26*AN28</f>
        <v>15.487499999999999</v>
      </c>
      <c r="AF74">
        <f t="shared" si="19"/>
        <v>0.42</v>
      </c>
      <c r="AG74">
        <f>AN26/$AE$77</f>
        <v>2.6569246097641981E-3</v>
      </c>
      <c r="AH74">
        <f>AF74/$AF$77</f>
        <v>1.0005978080371969</v>
      </c>
      <c r="AJ74">
        <f>(AK26*AN26-AF26*AN24-AG26*AN25-AI26*AN27-AJ26*AN28)*$AE$29/$AE$20</f>
        <v>16.112690355329949</v>
      </c>
      <c r="AK74">
        <f t="shared" si="20"/>
        <v>0.4369543147208122</v>
      </c>
      <c r="AL74">
        <f>AN26/$AJ$77</f>
        <v>2.5538329717923994E-3</v>
      </c>
      <c r="AM74">
        <f>AK74/$AK$77</f>
        <v>1.0005978080371971</v>
      </c>
    </row>
    <row r="75" spans="2:39" ht="14.1" customHeight="1" x14ac:dyDescent="0.25">
      <c r="B75" t="s">
        <v>21</v>
      </c>
      <c r="C75">
        <f>I27*L27-D27*L24-E27*L25-F27*L26-H27*L28</f>
        <v>261.75</v>
      </c>
      <c r="D75">
        <f t="shared" si="15"/>
        <v>2.6846153846153844</v>
      </c>
      <c r="E75">
        <f>L27/$C$77</f>
        <v>4.6278218867051354E-3</v>
      </c>
      <c r="F75">
        <f>D75/$D$77</f>
        <v>1.5038769132872996</v>
      </c>
      <c r="H75">
        <f>(I27*L27-D27*L24-E27*L25-F27*L26-H27*L28)*$C$29/$C$20</f>
        <v>267.48149980213691</v>
      </c>
      <c r="I75">
        <f t="shared" si="16"/>
        <v>2.7433999979706352</v>
      </c>
      <c r="J75">
        <f>L27/$H$77</f>
        <v>4.5286585417725093E-3</v>
      </c>
      <c r="K75">
        <f>I75/$I$77</f>
        <v>1.5038769132872998</v>
      </c>
      <c r="O75">
        <f>U27*X27-P27*X24-Q27*X25-R27*X26-T27*X28</f>
        <v>43.5</v>
      </c>
      <c r="P75">
        <f t="shared" si="17"/>
        <v>0.72499999999999998</v>
      </c>
      <c r="Q75">
        <f>X27/$O$77</f>
        <v>9.6925639860669394E-3</v>
      </c>
      <c r="R75">
        <f>P75/$P$77</f>
        <v>1.5121459942450401</v>
      </c>
      <c r="T75">
        <f>(U27*X27-P27*X24-Q27*X25-R27*X26-T27*X28)*$O$29/$O$20</f>
        <v>43.487369337979096</v>
      </c>
      <c r="U75">
        <f t="shared" si="18"/>
        <v>0.72478948896631823</v>
      </c>
      <c r="V75">
        <f>X27/$T$77</f>
        <v>9.6953791368035256E-3</v>
      </c>
      <c r="W75">
        <f>U75/$U$77</f>
        <v>1.5121459942450399</v>
      </c>
      <c r="AE75">
        <f>AK27*AN27-AF27*AN24-AG27*AN25-AH27*AN26-AJ27*AN28</f>
        <v>21.9375</v>
      </c>
      <c r="AF75">
        <f t="shared" si="19"/>
        <v>0.58499999999999996</v>
      </c>
      <c r="AG75">
        <f>AN27/$AE$77</f>
        <v>8.8564153658806603E-3</v>
      </c>
      <c r="AH75">
        <f>AF75/$AF$77</f>
        <v>1.39368980405181</v>
      </c>
      <c r="AJ75">
        <f>(AK27*AN27-AF27*AN24-AG27*AN25-AH27*AN26-AJ27*AN28)*$AE$29/$AE$20</f>
        <v>22.823060188542421</v>
      </c>
      <c r="AK75">
        <f t="shared" si="20"/>
        <v>0.60861493836113123</v>
      </c>
      <c r="AL75">
        <f>AN27/$AJ$77</f>
        <v>8.5127765726413316E-3</v>
      </c>
      <c r="AM75">
        <f>AK75/$AK$77</f>
        <v>1.39368980405181</v>
      </c>
    </row>
    <row r="76" spans="2:39" ht="14.1" customHeight="1" x14ac:dyDescent="0.25">
      <c r="B76" t="s">
        <v>22</v>
      </c>
      <c r="C76">
        <f>I28*L28-D28*L24-E28*L25-F28*L26-G28*L27</f>
        <v>329.70000000000005</v>
      </c>
      <c r="D76">
        <f t="shared" si="15"/>
        <v>3.1400000000000006</v>
      </c>
      <c r="E76">
        <f>L28/$C$77</f>
        <v>5.5533862640461621E-3</v>
      </c>
      <c r="F76">
        <f>D76/$D$77</f>
        <v>1.7589758051686988</v>
      </c>
      <c r="H76">
        <f>(I28*L28-D28*L24-E28*L25-F28*L26-G28*L27)*$C$29/$C$20</f>
        <v>336.91939058171749</v>
      </c>
      <c r="I76">
        <f t="shared" si="16"/>
        <v>3.2087561007782619</v>
      </c>
      <c r="J76">
        <f>L28/$H$77</f>
        <v>5.434390250127011E-3</v>
      </c>
      <c r="K76">
        <f>I76/$I$77</f>
        <v>1.7589758051686986</v>
      </c>
      <c r="O76">
        <f>U28*X28-P28*X24-Q28*X25-R28*X26-S28*X27</f>
        <v>28.874999999999996</v>
      </c>
      <c r="P76">
        <f t="shared" si="17"/>
        <v>0.82499999999999984</v>
      </c>
      <c r="Q76">
        <f>X28/$O$77</f>
        <v>1.1631076783280327E-2</v>
      </c>
      <c r="R76">
        <f>P76/$P$77</f>
        <v>1.7207178555202178</v>
      </c>
      <c r="T76">
        <f>(U28*X28-P28*X24-Q28*X25-R28*X26-S28*X27)*$O$29/$O$20</f>
        <v>28.866615853658534</v>
      </c>
      <c r="U76">
        <f t="shared" si="18"/>
        <v>0.82476045296167244</v>
      </c>
      <c r="V76">
        <f>X28/$T$77</f>
        <v>1.163445496416423E-2</v>
      </c>
      <c r="W76">
        <f>U76/$U$77</f>
        <v>1.7207178555202178</v>
      </c>
      <c r="AE76">
        <f>AK28*AN28-AF28*AN24-AG28*AN25-AH28*AN26-AI28*AN27</f>
        <v>53.55</v>
      </c>
      <c r="AF76">
        <f t="shared" si="19"/>
        <v>0.76500000000000001</v>
      </c>
      <c r="AG76">
        <f>AN28/$AE$77</f>
        <v>1.0627698439056792E-2</v>
      </c>
      <c r="AH76">
        <f>AF76/$AF$77</f>
        <v>1.8225174360677516</v>
      </c>
      <c r="AJ76">
        <f>(AK28*AN28-AF28*AN24-AG28*AN25-AH28*AN26-AI28*AN27)*$AE$29/$AE$20</f>
        <v>55.71167512690355</v>
      </c>
      <c r="AK76">
        <f t="shared" si="20"/>
        <v>0.79588107324147928</v>
      </c>
      <c r="AL76">
        <f>AN28/$AJ$77</f>
        <v>1.0215331887169598E-2</v>
      </c>
      <c r="AM76">
        <f>AK76/$AK$77</f>
        <v>1.8225174360677516</v>
      </c>
    </row>
    <row r="77" spans="2:39" ht="14.1" customHeight="1" x14ac:dyDescent="0.25">
      <c r="C77">
        <f>SUM(C72:C76)</f>
        <v>864.33750000000009</v>
      </c>
      <c r="D77">
        <f t="shared" si="15"/>
        <v>1.7851297276365046</v>
      </c>
      <c r="H77">
        <f>SUM(H72:H76)</f>
        <v>883.26376632370409</v>
      </c>
      <c r="I77">
        <f t="shared" si="16"/>
        <v>1.8242184408389397</v>
      </c>
      <c r="O77">
        <f>SUM(O72:O76)</f>
        <v>103.171875</v>
      </c>
      <c r="P77">
        <f t="shared" si="17"/>
        <v>0.47945106012198663</v>
      </c>
      <c r="T77">
        <f>SUM(T72:T76)</f>
        <v>103.14191800958189</v>
      </c>
      <c r="U77">
        <f t="shared" si="18"/>
        <v>0.47931184668989552</v>
      </c>
      <c r="AE77">
        <f>SUM(AE72:AE76)</f>
        <v>112.91249999999999</v>
      </c>
      <c r="AF77">
        <f t="shared" si="19"/>
        <v>0.41974907063197026</v>
      </c>
      <c r="AJ77">
        <f>SUM(AJ72:AJ76)</f>
        <v>117.47048585931834</v>
      </c>
      <c r="AK77">
        <f t="shared" si="20"/>
        <v>0.43669325598259606</v>
      </c>
    </row>
    <row r="79" spans="2:39" ht="14.1" customHeight="1" x14ac:dyDescent="0.25">
      <c r="B79" t="s">
        <v>5</v>
      </c>
      <c r="D79" s="21"/>
      <c r="AF79" s="21"/>
    </row>
    <row r="80" spans="2:39" ht="14.1" customHeight="1" x14ac:dyDescent="0.25">
      <c r="B80" t="s">
        <v>0</v>
      </c>
      <c r="D80">
        <f>L33*D33+E33*E34*L34+F33*F35*L35+G33*G36*L36+H33*H37*L37</f>
        <v>2.638174383326738E-3</v>
      </c>
      <c r="P80">
        <f>X33*P33+Q33*Q34*X34+R33*R35*X35+S33*S36*X36+T33*T37*X37</f>
        <v>4.6457607433217189E-3</v>
      </c>
      <c r="AF80">
        <f>AN33*AF33+AG33*AG34*AN34+AH33*AH35*AN35+AI33*AI36*AN36+AJ33*AJ37*AN37</f>
        <v>5.8013052936910807E-3</v>
      </c>
    </row>
    <row r="81" spans="2:38" ht="14.1" customHeight="1" x14ac:dyDescent="0.25">
      <c r="B81" t="s">
        <v>2</v>
      </c>
      <c r="D81">
        <f>L34*E34+D34*D33*L33+F34*F35*L35+G34*G36*L36+H34*H37*L37</f>
        <v>2.9313048703630421E-3</v>
      </c>
      <c r="F81" s="20"/>
      <c r="G81" s="20" t="s">
        <v>49</v>
      </c>
      <c r="H81" s="20"/>
      <c r="I81" s="22"/>
      <c r="P81">
        <f>X34*Q34+P34*P33*X33+R34*R35*X35+S34*S36*X36+T34*T37*X37</f>
        <v>5.5749128919860636E-3</v>
      </c>
      <c r="AF81">
        <f>AN34*AG34+AF34*AF33*AN33+AH34*AH35*AN35+AI34*AI36*AN36+AJ34*AJ37*AN37</f>
        <v>6.2847474014986714E-3</v>
      </c>
      <c r="AI81" s="22"/>
      <c r="AJ81" s="22"/>
      <c r="AK81" s="22"/>
      <c r="AL81" s="22"/>
    </row>
    <row r="82" spans="2:38" ht="14.1" customHeight="1" x14ac:dyDescent="0.25">
      <c r="B82" t="s">
        <v>3</v>
      </c>
      <c r="D82">
        <f>L35*F35+D35*D33*L33+E35*E34*L34+G35*G36*L36+H35*H37*L37</f>
        <v>1.8425344899424833E-3</v>
      </c>
      <c r="F82" s="20"/>
      <c r="G82" s="20" t="s">
        <v>52</v>
      </c>
      <c r="H82" s="20"/>
      <c r="I82" s="22"/>
      <c r="J82" s="22"/>
      <c r="P82">
        <f>X35*R35+P35*P33*X33+Q35*Q34*X34+S35*S36*X36+T35*T37*X37</f>
        <v>4.6457607433217198E-3</v>
      </c>
      <c r="AF82">
        <f>AN35*AH35+AF35*AF33*AN33+AG35*AG34*AN34+AI35*AI36*AN36+AJ35*AJ37*AN37</f>
        <v>3.0215131737974387E-3</v>
      </c>
      <c r="AI82" s="22"/>
      <c r="AJ82" s="22"/>
      <c r="AK82" s="22"/>
      <c r="AL82" s="22"/>
    </row>
    <row r="83" spans="2:38" ht="14.1" customHeight="1" x14ac:dyDescent="0.25">
      <c r="B83" t="s">
        <v>21</v>
      </c>
      <c r="D83">
        <f>L36*G36+D36*D33*L33+E36*E34*L34+F36*F35*L35+H36*H37*L37</f>
        <v>4.8529380631565922E-3</v>
      </c>
      <c r="F83" s="20" t="s">
        <v>8</v>
      </c>
      <c r="G83" s="20" t="s">
        <v>69</v>
      </c>
      <c r="H83" s="20" t="s">
        <v>63</v>
      </c>
      <c r="J83" s="6" t="s">
        <v>8</v>
      </c>
      <c r="K83" s="22"/>
      <c r="L83" s="22"/>
      <c r="P83">
        <f>X36*S36+P36*P33*X33+Q36*Q34*X34+R36*R35*X35+T36*T37*X37</f>
        <v>9.2915214866434379E-3</v>
      </c>
      <c r="T83" s="6" t="s">
        <v>8</v>
      </c>
      <c r="AF83">
        <f>AN36*AI36+AF36*AF33*AN33+AG36*AG34*AN34+AH36*AH35*AN35+AJ36*AJ37*AN37</f>
        <v>1.0273144790911289E-2</v>
      </c>
      <c r="AI83" s="22"/>
      <c r="AJ83" s="6" t="s">
        <v>8</v>
      </c>
      <c r="AK83" s="22"/>
      <c r="AL83" s="22"/>
    </row>
    <row r="84" spans="2:38" ht="14.1" customHeight="1" x14ac:dyDescent="0.25">
      <c r="B84" t="s">
        <v>22</v>
      </c>
      <c r="D84">
        <f>L37*H37+D37*D33*L33+E37*E34*L34+F37*F35*L35+G37*G36*L36</f>
        <v>4.8952791335062805E-3</v>
      </c>
      <c r="F84" s="20" t="s">
        <v>39</v>
      </c>
      <c r="G84" s="20" t="s">
        <v>41</v>
      </c>
      <c r="H84" s="20"/>
      <c r="J84" s="6" t="s">
        <v>19</v>
      </c>
      <c r="K84" s="22"/>
      <c r="L84" s="22"/>
      <c r="P84">
        <f>X37*T37+P37*P33*X33+Q37*Q34*X34+R37*R35*X35+S37*S36*X36</f>
        <v>1.0220673635307782E-2</v>
      </c>
      <c r="T84" s="6" t="s">
        <v>19</v>
      </c>
      <c r="AF84">
        <f>AN37*AJ37+AF37*AF33*AN33+AG37*AG34*AN34+AH37*AH35*AN35+AI37*AI36*AN36</f>
        <v>9.475465313028765E-3</v>
      </c>
      <c r="AI84" s="22"/>
      <c r="AJ84" s="6" t="s">
        <v>19</v>
      </c>
      <c r="AK84" s="22"/>
      <c r="AL84" s="22"/>
    </row>
    <row r="85" spans="2:38" ht="14.1" customHeight="1" x14ac:dyDescent="0.25">
      <c r="B85" t="s">
        <v>6</v>
      </c>
      <c r="F85" s="19" t="s">
        <v>40</v>
      </c>
      <c r="G85" s="20" t="s">
        <v>40</v>
      </c>
      <c r="H85" s="20"/>
      <c r="J85" s="6" t="s">
        <v>20</v>
      </c>
      <c r="K85" s="22"/>
      <c r="L85" s="22"/>
      <c r="R85" s="1" t="s">
        <v>8</v>
      </c>
      <c r="T85" s="6" t="s">
        <v>20</v>
      </c>
      <c r="AH85" s="23" t="s">
        <v>8</v>
      </c>
      <c r="AI85" s="22"/>
      <c r="AJ85" s="6" t="s">
        <v>20</v>
      </c>
      <c r="AK85" s="22"/>
      <c r="AL85" s="22"/>
    </row>
    <row r="86" spans="2:38" ht="14.1" customHeight="1" x14ac:dyDescent="0.25">
      <c r="B86" t="s">
        <v>0</v>
      </c>
      <c r="C86">
        <f>K39*D39+E39*E40*K40+F39*F41*K41+G39*G42*K42+H39*H43*K43</f>
        <v>2.6395000990972542E-3</v>
      </c>
      <c r="D86">
        <f>L39*D39+E39*E40*L40+F39*F41*L41+G39*G42*L42+H39*H43*L43</f>
        <v>2.5829418163490748E-3</v>
      </c>
      <c r="F86" s="20">
        <f>1-C86/D80</f>
        <v>-5.0251256281419465E-4</v>
      </c>
      <c r="G86" s="20" t="str">
        <f>IF(ABS(R86)=0,"  ",F86-R86*(U15/I15)*((O6/C6)/(O15/C15)))</f>
        <v xml:space="preserve">  </v>
      </c>
      <c r="H86" s="20" t="str">
        <f>IF(ABS(AH86)=0,"  ",F86-AH86*(AK15/I15)*((AE6/C6)/(AE15/C15)))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-5.025125628140614E-4</v>
      </c>
      <c r="O86">
        <f>W39*P39+Q39*Q40*W40+R39*R41*W41+S39*S42*W42+T39*T43*W43</f>
        <v>4.6457607433217189E-3</v>
      </c>
      <c r="P86">
        <f>X39*P39+Q39*Q40*X40+R39*R41*X41+S39*S42*X42+T39*T43*X43</f>
        <v>4.6471100784199826E-3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0</v>
      </c>
      <c r="AE86">
        <f>AM39*AF39+AG39*AG40*AM40+AH39*AH41*AM41+AI39*AI42*AM42+AJ39*AJ43*AM43</f>
        <v>5.8013052936910807E-3</v>
      </c>
      <c r="AF86">
        <f>AN39*AF39+AG39*AG40*AN40+AH39*AH41*AN41+AI39*AI42*AN42+AJ39*AJ43*AN43</f>
        <v>5.5762081784386614E-3</v>
      </c>
      <c r="AH86">
        <f>1-AE86/AF80</f>
        <v>0</v>
      </c>
      <c r="AJ86" s="6">
        <f>(((AE6+(AG6/AK7)*AE7+(AH6/AK8)*AE8+(AI6/AK9)*AE9+(AJ6/AK10)*AE10)/AK6)-((AE15+(AG15/AK16)*AE16+(AH15/AK17)*AE17+(AI15/AK18)*AE18+(AJ15/AK19)*AE19)/AK15))/((AE6+(AG6/AK7)*AE7+(AH6/AK8)*AE8+(AI6/AK9)*AE9+(AJ6/AK10)*AE10)/AK6)</f>
        <v>0</v>
      </c>
    </row>
    <row r="87" spans="2:38" ht="14.1" customHeight="1" x14ac:dyDescent="0.25">
      <c r="B87" t="s">
        <v>2</v>
      </c>
      <c r="C87">
        <f>K40*E40+D40*D39*K39+F40*F41*K41+G40*G42*K42+H40*H43*K43</f>
        <v>2.9295776811270029E-3</v>
      </c>
      <c r="D87">
        <f>L40*E40+D40*D39*L39+F40*F41*L41+G40*G42*L42+H40*H43*L43</f>
        <v>2.8668037176486139E-3</v>
      </c>
      <c r="F87" s="20">
        <f>1-C87/D81</f>
        <v>5.8922197192856629E-4</v>
      </c>
      <c r="G87" s="20" t="str">
        <f>IF(ABS(R87)=0,"  ",F87-R87*(U16/I16)*((O7/C7)/(O16/C16)))</f>
        <v xml:space="preserve">  </v>
      </c>
      <c r="H87" s="20" t="str">
        <f>IF(ABS(AH87)=0,"  ",F87-AH87*(AK16/I16)*((AE7/C7)/(AE16/C16)))</f>
        <v xml:space="preserve">  </v>
      </c>
      <c r="J87" s="6">
        <f>(((C7+(D7/I6)*C6+(F7/I8)*C8+(G7/I9)*C9+(H7/I10)*C10)/I7)-((C16+(D16/I15)*C15+(F16/I17)*C17+(G16/I18)*C18+(H16/I19)*C19)/I16))/((C7+(D7/I6)*C6+(F7/I8)*C8+(G7/I9)*C9+(H7/I10)*C10)/I7)</f>
        <v>5.8922197192861963E-4</v>
      </c>
      <c r="O87">
        <f>W40*Q40+P40*P39*W39+R40*R41*W41+S40*S42*W42+T40*T43*W43</f>
        <v>5.5749128919860627E-3</v>
      </c>
      <c r="P87">
        <f>X40*Q40+P40*P39*X39+R40*R41*X41+S40*S42*X42+T40*T43*X43</f>
        <v>5.5765320941039793E-3</v>
      </c>
      <c r="R87" s="1">
        <f>1-O87/P81</f>
        <v>0</v>
      </c>
      <c r="T87" s="6">
        <f>(((O7+(P7/U6)*O6+(R7/U8)*O8+(S7/U9)*O9+(T7/U10)*O10)/U7)-((O16+(P16/U15)*O15+(R16/U17)*O17+(S16/U18)*O18+(T16/U19)*O19)/U16))/((O7+(P7/U6)*O6+(R7/U8)*O8+(S7/U9)*O9+(T7/U10)*O10)/U7)</f>
        <v>0</v>
      </c>
      <c r="AE87">
        <f>AM40*AG40+AF40*AF39*AM39+AH40*AH41*AM41+AI40*AI42*AM42+AJ40*AJ43*AM43</f>
        <v>6.2847474014986705E-3</v>
      </c>
      <c r="AF87">
        <f>AN40*AG40+AF40*AF39*AN39+AH40*AH41*AN41+AI40*AI42*AN42+AJ40*AJ43*AN43</f>
        <v>6.0408921933085488E-3</v>
      </c>
      <c r="AH87">
        <f>1-AE87/AF81</f>
        <v>0</v>
      </c>
      <c r="AJ87" s="6">
        <f>(((AE7+(AF7/AK6)*AE6+(AH7/AK8)*AE8+(AI7/AK9)*AE9+(AJ7/AK10)*AE10)/AK7)-((AE16+(AF16/AK15)*AE15+(AH16/AK17)*AE17+(AI16/AK18)*AE18+(AJ16/AK19)*AE19)/AK16))/((AE7+(AF7/AK6)*AE6+(AH7/AK8)*AE8+(AI7/AK9)*AE9+(AJ7/AK10)*AE10)/AK7)</f>
        <v>0</v>
      </c>
    </row>
    <row r="88" spans="2:38" ht="14.1" customHeight="1" x14ac:dyDescent="0.25">
      <c r="B88" t="s">
        <v>3</v>
      </c>
      <c r="C88">
        <f>K41*F41+D41*D39*K39+E41*E40*K40+G41*G42*K42+H41*H43*K43</f>
        <v>1.7911283552701075E-3</v>
      </c>
      <c r="D88">
        <f>L41*F41+D41*D39*L39+E41*E40*L40+G41*G42*L42+H41*H43*L43</f>
        <v>1.7527486848202764E-3</v>
      </c>
      <c r="F88" s="20">
        <f>1-C88/D82</f>
        <v>2.7899686520375777E-2</v>
      </c>
      <c r="G88" s="20" t="str">
        <f>IF(ABS(R88)=0,"  ",F88-R88*(U17/I17)*((O8/C8)/(O17/C17)))</f>
        <v xml:space="preserve">  </v>
      </c>
      <c r="H88" s="20" t="str">
        <f>IF(ABS(AH88)=0,"  ",F88-AH88*(AK17/I17)*((AE8/C8)/(AE17/C17)))</f>
        <v xml:space="preserve">  </v>
      </c>
      <c r="J88" s="6">
        <f>(((C8+(D8/I6)*C6+(E8/I7)*C7+(G8/I9)*C9+(H8/I10)*C10)/I8)-((C17+(D17/I15)*C15+(E17/I16)*C16+(G17/I18)*C18+(H17/I19)*C19)/I17))/((C8+(D8/I6)*C6+(E8/I7)*C7+(G8/I9)*C9+(H8/I10)*C10)/I8)</f>
        <v>2.7899686520376121E-2</v>
      </c>
      <c r="O88">
        <f>W41*R41+P41*P39*W39+Q41*Q40*W40+S41*S42*W42+T41*T43*W43</f>
        <v>4.6457607433217189E-3</v>
      </c>
      <c r="P88">
        <f>X41*R41+P41*P39*X39+Q41*Q40*X40+S41*S42*X42+T41*T43*X43</f>
        <v>4.6471100784199835E-3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E88">
        <f>AM41*AH41+AF41*AF39*AM39+AG41*AG40*AM40+AI41*AI42*AM42+AJ41*AJ43*AM43</f>
        <v>3.0215131737974374E-3</v>
      </c>
      <c r="AF88">
        <f>AN41*AH41+AF41*AF39*AN39+AG41*AG40*AN40+AI41*AI42*AN42+AJ41*AJ43*AN43</f>
        <v>2.9042750929368019E-3</v>
      </c>
      <c r="AH88">
        <f>1-AE88/AF82</f>
        <v>0</v>
      </c>
      <c r="AJ88" s="6">
        <f>(((AE8+(AF8/AK6)*AE6+(AG8/AK7)*AE7+(AI8/AK9)*AE9+(AJ8/AK10)*AE10)/AK8)-((AE17+(AF17/AK15)*AE15+(AG17/AK16)*AE16+(AI17/AK18)*AE18+(AJ17/AK19)*AE19)/AK17))/((AE8+(AF8/AK6)*AE6+(AG8/AK7)*AE7+(AI8/AK9)*AE9+(AJ8/AK10)*AE10)/AK8)</f>
        <v>0</v>
      </c>
    </row>
    <row r="89" spans="2:38" ht="14.1" customHeight="1" x14ac:dyDescent="0.25">
      <c r="B89" t="s">
        <v>21</v>
      </c>
      <c r="C89">
        <f>K42*G42+D42*D39*K39+E42*E40*K40+F42*F41*K41+H42*H43*K43</f>
        <v>4.8215866700183404E-3</v>
      </c>
      <c r="D89">
        <f>L42*G42+D42*D39*L39+E42*E40*L40+F42*F41*L41+H42*H43*L43</f>
        <v>4.7182714012403565E-3</v>
      </c>
      <c r="F89" s="20">
        <f>1-C89/D83</f>
        <v>6.4602912153919334E-3</v>
      </c>
      <c r="G89" s="20" t="str">
        <f t="shared" ref="G89:G90" si="21">IF(ABS(R89)=0,"  ",F89-R89*(U18/I18)*((O9/C9)/(O18/C18)))</f>
        <v xml:space="preserve">  </v>
      </c>
      <c r="H89" s="20" t="str">
        <f>IF(ABS(AH89)=0,"  ",F89-AH89*(AK18/I18)*((AE9/C9)/(AE18/C18)))</f>
        <v xml:space="preserve">  </v>
      </c>
      <c r="J89" s="6">
        <f>(((C9+(D9/I6)*C6+(E9/I7)*C7+(F9/I8)*C8+(H9/I10)*C10)/I9)-((C18+(D18/I15)*C15+(E18/I16)*C16+(F18/I17)*C17+(H18/I19)*C19)/I18))/((C9+(D9/I6)*C6+(E9/I7)*C7+(F9/I8)*C8+(H9/I10)*C10)/I9)</f>
        <v>6.4602912153920878E-3</v>
      </c>
      <c r="O89">
        <f>W42*S42+P42*P39*W39+Q42*Q40*W40+R42*R41*W41+T42*T43*W43</f>
        <v>9.2915214866434379E-3</v>
      </c>
      <c r="P89">
        <f>X42*S42+P42*P39*X39+Q42*Q40*X40+R42*R41*X41+T42*T43*X43</f>
        <v>9.2942201568399652E-3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E89">
        <f>AM42*AI42+AF42*AF39*AM39+AG42*AG40*AM40+AH42*AH41*AM41+AJ42*AJ43*AM43</f>
        <v>1.0273144790911288E-2</v>
      </c>
      <c r="AF89">
        <f>AN42*AI42+AF42*AF39*AN39+AG42*AG40*AN40+AH42*AH41*AN41+AJ42*AJ43*AN43</f>
        <v>9.8745353159851272E-3</v>
      </c>
      <c r="AH89">
        <f>1-AE89/AF83</f>
        <v>0</v>
      </c>
      <c r="AJ89" s="6">
        <f>(((AE9+(AF9/AK6)*AE6+(AG9/AK7)*AE7+(AH9/AK8)*AE8+(AJ9/AK10)*AE10)/AK9)-((AE18+(AF18/AK15)*AE15+(AG18/AK16)*AE16+(AH18/AK17)*AE17+(AJ18/AK19)*AE19)/AK18))/((AE9+(AF9/AK6)*AE6+(AG9/AK7)*AE7+(AH9/AK8)*AE8+(AJ9/AK10)*AE10)/AK9)</f>
        <v>0</v>
      </c>
    </row>
    <row r="90" spans="2:38" ht="14.1" customHeight="1" x14ac:dyDescent="0.25">
      <c r="B90" t="s">
        <v>22</v>
      </c>
      <c r="C90">
        <f>K43*H43+D43*D39*K39+E43*E40*K40+F43*F41*K41+G43*G42*K42</f>
        <v>4.8950299395763902E-3</v>
      </c>
      <c r="D90">
        <f>L43*H43+D43*D39*L39+E43*E40*L40+F43*F41*L41+G43*G42*L42</f>
        <v>4.7901409541665947E-3</v>
      </c>
      <c r="F90" s="24">
        <f>1-C90/D84</f>
        <v>5.0904948031393893E-5</v>
      </c>
      <c r="G90" s="20" t="str">
        <f t="shared" si="21"/>
        <v xml:space="preserve">  </v>
      </c>
      <c r="H90" s="20" t="str">
        <f>IF(ABS(AH90)=0,"  ",F90-AH90*(AK19/I19)*((AE10/C10)/(AE19/C19)))</f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5.0904948031496933E-5</v>
      </c>
      <c r="O90">
        <f>W43*T43+P43*P39*W39+Q43*Q40*W40+R43*R41*W41+S43*S42*W42</f>
        <v>1.0220673635307782E-2</v>
      </c>
      <c r="P90">
        <f>X43*T43+P43*P39*X39+Q43*Q40*X40+R43*R41*X41+S43*S42*X42</f>
        <v>1.0223642172523962E-2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E90">
        <f>AM43*AJ43+AF43*AF39*AM39+AG43*AG40*AM40+AH43*AH41*AM41+AI43*AI42*AM42</f>
        <v>9.475465313028765E-3</v>
      </c>
      <c r="AF90">
        <f>AN43*AJ43+AF43*AF39*AN39+AG43*AG40*AN40+AH43*AH41*AN41+AI43*AI42*AN42</f>
        <v>9.1078066914498119E-3</v>
      </c>
      <c r="AH90">
        <f>1-AE90/AF84</f>
        <v>0</v>
      </c>
      <c r="AJ90" s="6">
        <f>(((AE10+(AF10/AK6)*AE6+(AG10/AK7)*AE7+(AH10/AK8)*AE8+(AI10/AK9)*AE9)/AK10)-((AE19+(AF19/AK15)*AE15+(AG19/AK16)*AE16+(AH19/AK17)*AE17+(AI19/AK18)*AE18)/AK19))/((AE10+(AF10/AK6)*AE6+(AG10/AK7)*AE7+(AH10/AK8)*AE8+(AI10/AK9)*AE9)/AK10)</f>
        <v>0</v>
      </c>
    </row>
    <row r="91" spans="2:38" ht="14.1" customHeight="1" x14ac:dyDescent="0.25">
      <c r="B91" t="s">
        <v>23</v>
      </c>
      <c r="D91" s="2"/>
      <c r="F91" s="20"/>
      <c r="G91" s="20"/>
      <c r="H91" s="20"/>
      <c r="R91" s="1"/>
      <c r="T91" s="6"/>
      <c r="AF91" s="2"/>
    </row>
    <row r="92" spans="2:38" ht="14.1" customHeight="1" x14ac:dyDescent="0.25">
      <c r="B92" t="s">
        <v>0</v>
      </c>
      <c r="C92">
        <f>K45*D45+E45*E46*K46+F45*F47*K47+G45*G48*K48+H45*H49*K49</f>
        <v>2.5738189225918292E-3</v>
      </c>
      <c r="D92" s="2"/>
      <c r="F92" s="20">
        <f>1-C92/D86</f>
        <v>3.5319780335356654E-3</v>
      </c>
      <c r="G92" s="20" t="str">
        <f>IF(ABS(R92)=0,"  ",F92-R92*(U24/I24)*((O15/C15)/(O24/C24)))</f>
        <v xml:space="preserve">  </v>
      </c>
      <c r="H92" s="20" t="str">
        <f>IF(ABS(AH92)=0,"  ",F92-AH92*(AK24/I24)*((AE15/C15)/(AE24/C24)))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3.5319780335356897E-3</v>
      </c>
      <c r="O92">
        <f>W45*P45+Q45*Q46*W46+R45*R47*W47+S45*S48*W48+T45*T49*W49</f>
        <v>4.6471100784199826E-3</v>
      </c>
      <c r="R92" s="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E92">
        <f>AM45*AF45+AG45*AG46*AM46+AH45*AH47*AM47+AI45*AI48*AM48+AJ45*AJ49*AM49</f>
        <v>5.5762081784386623E-3</v>
      </c>
      <c r="AF92" s="2"/>
      <c r="AH92">
        <f>1-AE92/AF86</f>
        <v>0</v>
      </c>
      <c r="AJ92" s="6">
        <f>(((AE15+(AG15/AK16)*AE16+(AH15/AK17)*AE17+(AI15/AK18)*AE18+(AJ15/AK19)*AE19)/AK15)-((AE24+(AG24/AK25)*AE25+(AH24/AK26)*AE26+(AI24/AK27)*AE27+(AJ24/AK28)*AE28)/AK24))/((AE15+(AG15/AK16)*AE16+(AH15/AK17)*AE17+(AI15/AK18)*AE18+(AJ15/AK19)*AE19)/AK15)</f>
        <v>0</v>
      </c>
    </row>
    <row r="93" spans="2:38" ht="14.1" customHeight="1" x14ac:dyDescent="0.25">
      <c r="B93" t="s">
        <v>2</v>
      </c>
      <c r="C93">
        <f>K46*E46+D46*D45*K45+F46*F47*K47+G46*G48*K48+H46*H49*K49</f>
        <v>2.8548299413011821E-3</v>
      </c>
      <c r="D93" s="2"/>
      <c r="F93" s="20">
        <f>1-C93/D87</f>
        <v>4.1766990442069218E-3</v>
      </c>
      <c r="G93" s="20" t="str">
        <f t="shared" ref="G93:G96" si="22">IF(ABS(R93)=0,"  ",F93-R93*(U25/I25)*((O16/C16)/(O25/C25)))</f>
        <v xml:space="preserve">  </v>
      </c>
      <c r="H93" s="20" t="str">
        <f>IF(ABS(AH93)=0,"  ",F93-AH93*(AK25/I25)*((AE16/C16)/(AE25/C25)))</f>
        <v xml:space="preserve">  </v>
      </c>
      <c r="J93" s="6">
        <f>(((C16+(D16/I15)*C15+(F16/I17)*C17+(G16/I18)*C18+(H16/I19)*C19)/I16)-((C25+(D25/I24)*C24+(F25/I26)*C26+(G25/I27)*C27+(H25/I28)*C28)/I25))/((C16+(D16/I15)*C15+(F16/I17)*C17+(G16/I18)*C18+(H16/I19)*C19)/I16)</f>
        <v>4.1766990442067302E-3</v>
      </c>
      <c r="O93">
        <f>W46*Q46+P46*P45*W45+R46*R47*W47+S46*S48*W48+T46*T49*W49</f>
        <v>5.5765320941039793E-3</v>
      </c>
      <c r="R93" s="1">
        <f>1-O93/P87</f>
        <v>0</v>
      </c>
      <c r="T93" s="6">
        <f>(((O16+(P16/U15)*O15+(R16/U17)*O17+(S16/U18)*O18+(T16/U19)*O19)/U16)-((O25+(P25/U24)*O24+(R25/U26)*O26+(S25/U27)*O27+(T25/U28)*O28)/U25))/((O16+(P16/U15)*O15+(R16/U17)*O17+(S16/U18)*O18+(T16/U19)*O19)/U16)</f>
        <v>0</v>
      </c>
      <c r="AE93">
        <f>AM46*AG46+AF46*AF45*AM45+AH46*AH47*AM47+AI46*AI48*AM48+AJ46*AJ49*AM49</f>
        <v>6.0408921933085506E-3</v>
      </c>
      <c r="AF93" s="2"/>
      <c r="AH93">
        <f>1-AE93/AF87</f>
        <v>0</v>
      </c>
      <c r="AJ93" s="6">
        <f>(((AE16+(AF16/AK15)*AE15+(AH16/AK17)*AE17+(AI16/AK18)*AE18+(AJ16/AK19)*AE19)/AK16)-((AE25+(AF25/AK24)*AE24+(AH25/AK26)*AE26+(AI25/AK27)*AE27+(AJ25/AK28)*AE28)/AK25))/((AE16+(AF16/AK15)*AE15+(AH16/AK17)*AE17+(AI16/AK18)*AE18+(AJ16/AK19)*AE19)/AK16)</f>
        <v>0</v>
      </c>
    </row>
    <row r="94" spans="2:38" ht="14.1" customHeight="1" x14ac:dyDescent="0.25">
      <c r="B94" t="s">
        <v>3</v>
      </c>
      <c r="C94">
        <f>K47*F47+D47*D45*K45+E47*E46*K46+G47*G48*K48+H47*H49*K49</f>
        <v>1.6993209011932594E-3</v>
      </c>
      <c r="D94" s="2"/>
      <c r="F94" s="20">
        <f>1-C94/D88</f>
        <v>3.0482284248580349E-2</v>
      </c>
      <c r="G94" s="20" t="str">
        <f t="shared" si="22"/>
        <v xml:space="preserve">  </v>
      </c>
      <c r="H94" s="20" t="str">
        <f>IF(ABS(AH94)=0,"  ",F94-AH94*(AK26/I26)*((AE17/C17)/(AE26/C26)))</f>
        <v xml:space="preserve">  </v>
      </c>
      <c r="J94" s="6">
        <f>(((C17+(D17/I15)*C15+(E17/I16)*C16+(G17/I19)*C18+(H17/I19)*C19)/I17)-((C26+(D26/I24)*C24+(E26/I25)*C25+(G26/I27)*C27+(H26/I28)*C28)/I26))/((C17+(D17/I15)*C15+(E17/I16)*C16+(G17/I18)*C18+(H17/I18)*C19)/I17)</f>
        <v>3.0482284248580554E-2</v>
      </c>
      <c r="O94">
        <f>W47*R47+P47*P45*W45+Q47*Q46*W46+S47*S48*W48+T47*T49*W49</f>
        <v>4.6471100784199826E-3</v>
      </c>
      <c r="R94" s="1">
        <f t="shared" ref="R94" si="23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0</v>
      </c>
      <c r="AE94">
        <f>AM47*AH47+AF47*AF45*AM45+AG47*AG46*AM46+AI47*AI48*AM48+AJ47*AJ49*AM49</f>
        <v>2.9042750929368032E-3</v>
      </c>
      <c r="AF94" s="2"/>
      <c r="AH94">
        <f t="shared" ref="AH94" si="24">1-AE94/AF88</f>
        <v>0</v>
      </c>
      <c r="AJ94" s="6">
        <f>(((AE17+(AF17/AK15)*AE15+(AG17/AK16)*AE16+(AI17/AK19)*AE18+(AJ17/AK19)*AE19)/AK17)-((AE26+(AF26/AK24)*AE24+(AG26/AK25)*AE25+(AI26/AK27)*AE27+(AJ26/AK28)*AE28)/AK26))/((AE17+(AF17/AK15)*AE15+(AG17/AK16)*AE16+(AI17/AK18)*AE18+(AJ17/AK18)*AE19)/AK17)</f>
        <v>0</v>
      </c>
    </row>
    <row r="95" spans="2:38" ht="14.1" customHeight="1" x14ac:dyDescent="0.25">
      <c r="B95" t="s">
        <v>21</v>
      </c>
      <c r="C95">
        <f>K48*G48+D48*D45*K45+E48*E46*K46+F48*F47*K47+H48*H49*K49</f>
        <v>4.6789831226010572E-3</v>
      </c>
      <c r="F95" s="20">
        <f>1-C95/D89</f>
        <v>8.3268373728927481E-3</v>
      </c>
      <c r="G95" s="20" t="str">
        <f t="shared" si="22"/>
        <v xml:space="preserve">  </v>
      </c>
      <c r="H95" s="20" t="str">
        <f>IF(ABS(AH95)=0,"  ",F95-AH95*(AK27/I27)*((AE18/C18)/(AE27/C27)))</f>
        <v xml:space="preserve">  </v>
      </c>
      <c r="J95" s="6">
        <f>(((C18+(D18/I15)*C15+(E18/I16)*C16+(F18/I17)*C17+(H18/I19)*C19)/I18)-((C27+(D27/I24)*C24+(E27/I25)*C25+(F27/I26)*C26+(H27/I28)*C28)/I27))/((C18+(D18/I15)*C15+(E18/I16)*C16+(F18/I17)*C17+(H18/I19)*C19)/I18)</f>
        <v>8.3268373728926041E-3</v>
      </c>
      <c r="O95">
        <f>W48*S48+P48*P45*W45+Q48*Q46*W46+R48*R47*W47+T48*T49*W49</f>
        <v>9.2942201568399652E-3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0</v>
      </c>
      <c r="AE95">
        <f>AM48*AI48+AF48*AF45*AM45+AG48*AG46*AM46+AH48*AH47*AM47+AJ48*AJ49*AM49</f>
        <v>9.8745353159851307E-3</v>
      </c>
      <c r="AH95">
        <f>1-AE95/AF89</f>
        <v>0</v>
      </c>
      <c r="AJ95" s="6">
        <f>(((AE18+(AF18/AK15)*AE15+(AG18/AK16)*AE16+(AH18/AK17)*AE17+(AJ18/AK19)*AE19)/AK18)-((AE27+(AF27/AK24)*AE24+(AG27/AK25)*AE25+(AH27/AK26)*AE26+(AJ27/AK28)*AE28)/AK27))/((AE18+(AF18/AK15)*AE15+(AG18/AK16)*AE16+(AH18/AK17)*AE17+(AJ18/AK19)*AE19)/AK18)</f>
        <v>0</v>
      </c>
    </row>
    <row r="96" spans="2:38" ht="14.1" customHeight="1" x14ac:dyDescent="0.25">
      <c r="B96" t="s">
        <v>22</v>
      </c>
      <c r="C96">
        <f>K49*H49+D49*D45*K45+E49*E46*K46+F49*F47*K47+G49*G48*K48</f>
        <v>4.7719252929892247E-3</v>
      </c>
      <c r="F96" s="20">
        <f t="shared" ref="F96" si="25">1-C96/D90</f>
        <v>3.8027401180179554E-3</v>
      </c>
      <c r="G96" s="20" t="str">
        <f t="shared" si="22"/>
        <v xml:space="preserve">  </v>
      </c>
      <c r="H96" s="20" t="str">
        <f>IF(ABS(AH96)=0,"  ",F96-AH96*(AK28/I28)*((AE19/C19)/(AE28/C28)))</f>
        <v xml:space="preserve">  </v>
      </c>
      <c r="J96" s="6">
        <f>(((C19+(D19/I15)*C15+(E19/I16)*C16+(F19/I17)*C17+(G19/I18)*C18)/I19)-((C28+(D28/I24)*C24+(E28/I25)*C25+(F28/I26)*C26+(G28/I27)*C27)/I28))/((C19+(D19/I15)*C15+(E19/I16)*C16+(F19/I17)*C17+(G19/I18)*C18)/I19)</f>
        <v>3.8027401180180257E-3</v>
      </c>
      <c r="O96">
        <f>W49*T49+P49*P45*W45+Q49*Q46*W46+R49*R47*W47+S49*S48*W48</f>
        <v>1.0223642172523962E-2</v>
      </c>
      <c r="R96" s="1">
        <f t="shared" ref="R96" si="26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0</v>
      </c>
      <c r="AE96">
        <f>AM49*AJ49+AF49*AF45*AM45+AG49*AG46*AM46+AH49*AH47*AM47+AI49*AI48*AM48</f>
        <v>9.1078066914498136E-3</v>
      </c>
      <c r="AH96">
        <f t="shared" ref="AH96" si="27">1-AE96/AF90</f>
        <v>0</v>
      </c>
      <c r="AJ96" s="6">
        <f>(((AE19+(AF19/AK15)*AE15+(AG19/AK16)*AE16+(AH19/AK17)*AE17+(AI19/AK18)*AE18)/AK19)-((AE28+(AF28/AK24)*AE24+(AG28/AK25)*AE25+(AH28/AK26)*AE26+(AI28/AK27)*AE27)/AK28))/((AE19+(AF19/AK15)*AE15+(AG19/AK16)*AE16+(AH19/AK17)*AE17+(AI19/AK18)*AE18)/AK19)</f>
        <v>0</v>
      </c>
    </row>
    <row r="98" spans="4:38" ht="14.1" customHeight="1" x14ac:dyDescent="0.25">
      <c r="F98" s="6" t="s">
        <v>53</v>
      </c>
      <c r="J98" s="1" t="s">
        <v>27</v>
      </c>
      <c r="T98" s="1" t="s">
        <v>27</v>
      </c>
      <c r="U98" s="1"/>
      <c r="V98" s="1"/>
      <c r="AJ98" s="1" t="s">
        <v>27</v>
      </c>
      <c r="AK98" s="1"/>
      <c r="AL98" s="1"/>
    </row>
    <row r="99" spans="4:38" ht="14.1" customHeight="1" x14ac:dyDescent="0.25">
      <c r="F99" s="6" t="s">
        <v>54</v>
      </c>
      <c r="J99" s="1" t="s">
        <v>26</v>
      </c>
      <c r="T99" s="1" t="s">
        <v>26</v>
      </c>
      <c r="U99" s="1"/>
      <c r="V99" s="1"/>
      <c r="AJ99" s="1" t="s">
        <v>26</v>
      </c>
      <c r="AK99" s="1"/>
      <c r="AL99" s="1"/>
    </row>
    <row r="100" spans="4:38" ht="14.1" customHeight="1" x14ac:dyDescent="0.25">
      <c r="F100" s="6">
        <v>0</v>
      </c>
      <c r="J100" s="1">
        <v>1</v>
      </c>
      <c r="K100" s="1">
        <v>2</v>
      </c>
      <c r="L100" s="1">
        <v>3</v>
      </c>
      <c r="T100" s="1">
        <v>1</v>
      </c>
      <c r="U100" s="1">
        <v>2</v>
      </c>
      <c r="V100" s="1">
        <v>3</v>
      </c>
      <c r="AJ100" s="1">
        <v>1</v>
      </c>
      <c r="AK100" s="1">
        <v>2</v>
      </c>
      <c r="AL100" s="1">
        <v>3</v>
      </c>
    </row>
    <row r="101" spans="4:38" ht="14.1" customHeight="1" x14ac:dyDescent="0.25">
      <c r="F101" s="6">
        <v>-7.0689655172413435E-3</v>
      </c>
      <c r="J101" s="1">
        <v>100</v>
      </c>
      <c r="K101" s="1">
        <f>J101-J86*J101</f>
        <v>100.0502512562814</v>
      </c>
      <c r="L101" s="1">
        <f>K101-J92*K101</f>
        <v>99.69687596659449</v>
      </c>
      <c r="T101" s="1">
        <v>100</v>
      </c>
      <c r="U101" s="1">
        <f>T101-T86*T101</f>
        <v>100</v>
      </c>
      <c r="V101" s="1">
        <f>U101-T92*U101</f>
        <v>100</v>
      </c>
      <c r="AJ101" s="1">
        <v>100</v>
      </c>
      <c r="AK101" s="1">
        <f>AJ101-AJ86*AJ101</f>
        <v>100</v>
      </c>
      <c r="AL101" s="1">
        <f>AK101-AJ92*AK101</f>
        <v>100</v>
      </c>
    </row>
    <row r="102" spans="4:38" ht="14.1" customHeight="1" x14ac:dyDescent="0.25">
      <c r="F102" s="6">
        <v>2.6528213166143955E-2</v>
      </c>
      <c r="J102" s="1">
        <v>100</v>
      </c>
      <c r="K102" s="1">
        <f>J102-J87*J102</f>
        <v>99.941077802807143</v>
      </c>
      <c r="L102" s="1">
        <f>K102-J93*K102</f>
        <v>99.523653998671165</v>
      </c>
      <c r="T102" s="1">
        <v>100</v>
      </c>
      <c r="U102" s="1">
        <f>T102-T87*T102</f>
        <v>100</v>
      </c>
      <c r="V102" s="1">
        <f>U102-T93*U102</f>
        <v>100</v>
      </c>
      <c r="AJ102" s="1">
        <v>100</v>
      </c>
      <c r="AK102" s="1">
        <f>AJ102-AJ87*AJ102</f>
        <v>100</v>
      </c>
      <c r="AL102" s="1">
        <f>AK102-AJ93*AK102</f>
        <v>100</v>
      </c>
    </row>
    <row r="103" spans="4:38" ht="14.1" customHeight="1" x14ac:dyDescent="0.25">
      <c r="F103" s="6">
        <v>4.4304187192116817E-3</v>
      </c>
      <c r="J103" s="1">
        <v>100</v>
      </c>
      <c r="K103" s="1">
        <f>J103-J88*J103</f>
        <v>97.210031347962385</v>
      </c>
      <c r="L103" s="1">
        <f>K103-J94*K103</f>
        <v>94.246847540600371</v>
      </c>
      <c r="T103" s="1">
        <v>100</v>
      </c>
      <c r="U103" s="1">
        <f>T103-T88*T103</f>
        <v>100</v>
      </c>
      <c r="V103" s="1">
        <f>U103-T94*U103</f>
        <v>100</v>
      </c>
      <c r="AJ103" s="1">
        <v>100</v>
      </c>
      <c r="AK103" s="1">
        <f>AJ103-AJ88*AJ103</f>
        <v>100</v>
      </c>
      <c r="AL103" s="1">
        <f>AK103-AJ94*AK103</f>
        <v>100</v>
      </c>
    </row>
    <row r="104" spans="4:38" ht="14.1" customHeight="1" x14ac:dyDescent="0.25">
      <c r="F104" s="6">
        <v>-1.3997951519291174E-3</v>
      </c>
      <c r="J104" s="1">
        <v>100</v>
      </c>
      <c r="K104" s="1">
        <f>J104-J89*J104</f>
        <v>99.353970878460785</v>
      </c>
      <c r="L104" s="1">
        <f>K104-J95*K104</f>
        <v>98.526666520604735</v>
      </c>
      <c r="T104" s="1">
        <v>100</v>
      </c>
      <c r="U104" s="1">
        <f>T104-T89*T104</f>
        <v>100</v>
      </c>
      <c r="V104" s="1">
        <f>U104-T95*U104</f>
        <v>100</v>
      </c>
      <c r="AJ104" s="1">
        <v>100</v>
      </c>
      <c r="AK104" s="1">
        <f>AJ104-AJ89*AJ104</f>
        <v>100</v>
      </c>
      <c r="AL104" s="1">
        <f>AK104-AJ95*AK104</f>
        <v>100</v>
      </c>
    </row>
    <row r="105" spans="4:38" ht="14.1" customHeight="1" x14ac:dyDescent="0.25">
      <c r="F105" s="6"/>
      <c r="J105" s="1">
        <v>100</v>
      </c>
      <c r="K105" s="1">
        <f>J105-J90*J105</f>
        <v>99.994909505196844</v>
      </c>
      <c r="L105" s="1">
        <f>K105-J96*K105</f>
        <v>99.614654851223847</v>
      </c>
      <c r="T105" s="1">
        <v>100</v>
      </c>
      <c r="U105" s="1">
        <f>T105-T90*T105</f>
        <v>100</v>
      </c>
      <c r="V105" s="1">
        <f>U105-T96*U105</f>
        <v>100</v>
      </c>
      <c r="AJ105" s="1">
        <v>100</v>
      </c>
      <c r="AK105" s="1">
        <f>AJ105-AJ90*AJ105</f>
        <v>100</v>
      </c>
      <c r="AL105" s="1">
        <f>AK105-AJ96*AK105</f>
        <v>100</v>
      </c>
    </row>
    <row r="106" spans="4:38" ht="14.1" customHeight="1" x14ac:dyDescent="0.25">
      <c r="F106" s="6">
        <v>0</v>
      </c>
    </row>
    <row r="107" spans="4:38" ht="14.1" customHeight="1" x14ac:dyDescent="0.25">
      <c r="F107" s="6">
        <v>-6.9231905777065172E-3</v>
      </c>
    </row>
    <row r="108" spans="4:38" ht="14.1" customHeight="1" x14ac:dyDescent="0.25">
      <c r="F108" s="6">
        <v>2.5795211253588413E-2</v>
      </c>
    </row>
    <row r="109" spans="4:38" ht="14.1" customHeight="1" x14ac:dyDescent="0.25">
      <c r="F109" s="6">
        <v>4.4223443724819012E-3</v>
      </c>
    </row>
    <row r="110" spans="4:38" ht="14.1" customHeight="1" x14ac:dyDescent="0.25">
      <c r="F110" s="6">
        <v>-1.3786899923080576E-3</v>
      </c>
    </row>
    <row r="112" spans="4:38" ht="14.1" customHeight="1" x14ac:dyDescent="0.25">
      <c r="D112">
        <v>1</v>
      </c>
      <c r="F112" s="20">
        <v>2</v>
      </c>
      <c r="H112">
        <v>3</v>
      </c>
      <c r="J112">
        <v>4</v>
      </c>
    </row>
    <row r="114" spans="4:10" ht="14.1" customHeight="1" x14ac:dyDescent="0.25">
      <c r="D114">
        <v>0</v>
      </c>
      <c r="F114">
        <v>-3.3239259956101552E-3</v>
      </c>
      <c r="H114">
        <v>-5.0251256281419465E-4</v>
      </c>
      <c r="J114">
        <v>-5.0251256281419465E-4</v>
      </c>
    </row>
    <row r="115" spans="4:10" ht="14.1" customHeight="1" x14ac:dyDescent="0.25">
      <c r="D115">
        <v>-7.0689655172413435E-3</v>
      </c>
      <c r="F115">
        <v>-7.7384500600123918E-3</v>
      </c>
      <c r="H115">
        <v>5.8922197192856629E-4</v>
      </c>
      <c r="J115">
        <v>5.8922197192856629E-4</v>
      </c>
    </row>
    <row r="116" spans="4:10" ht="14.1" customHeight="1" x14ac:dyDescent="0.25">
      <c r="D116">
        <v>2.6528213166143955E-2</v>
      </c>
      <c r="F116">
        <v>2.6528213166143844E-2</v>
      </c>
      <c r="H116">
        <v>2.7899686520375777E-2</v>
      </c>
      <c r="J116">
        <v>2.7899686520375777E-2</v>
      </c>
    </row>
    <row r="117" spans="4:10" ht="14.1" customHeight="1" x14ac:dyDescent="0.25">
      <c r="D117">
        <v>4.4304187192116817E-3</v>
      </c>
      <c r="F117">
        <v>3.9265212030851204E-3</v>
      </c>
      <c r="H117">
        <v>6.4602912153919334E-3</v>
      </c>
      <c r="J117">
        <v>6.4602912153919334E-3</v>
      </c>
    </row>
    <row r="118" spans="4:10" ht="14.1" customHeight="1" x14ac:dyDescent="0.25">
      <c r="D118">
        <v>-1.3997951519291174E-3</v>
      </c>
      <c r="F118">
        <v>-1.8919335235521029E-3</v>
      </c>
      <c r="H118" s="14">
        <v>5.0904948031393893E-5</v>
      </c>
      <c r="J118" s="14">
        <v>5.0904948031393893E-5</v>
      </c>
    </row>
    <row r="120" spans="4:10" ht="14.1" customHeight="1" x14ac:dyDescent="0.25">
      <c r="D120">
        <v>0</v>
      </c>
      <c r="F120">
        <v>-3.3358480697436299E-3</v>
      </c>
      <c r="H120">
        <v>-5.0733350582699011E-4</v>
      </c>
      <c r="J120">
        <v>3.5319780335356654E-3</v>
      </c>
    </row>
    <row r="121" spans="4:10" ht="14.1" customHeight="1" x14ac:dyDescent="0.25">
      <c r="D121">
        <v>-6.9231905777065172E-3</v>
      </c>
      <c r="F121">
        <v>-7.5967643276269037E-3</v>
      </c>
      <c r="H121">
        <v>5.7923888002753277E-4</v>
      </c>
      <c r="J121">
        <v>4.1766990442069218E-3</v>
      </c>
    </row>
    <row r="122" spans="4:10" ht="14.1" customHeight="1" x14ac:dyDescent="0.25">
      <c r="D122">
        <v>2.5795211253588413E-2</v>
      </c>
      <c r="F122">
        <v>2.5795211253588413E-2</v>
      </c>
      <c r="H122">
        <v>2.7147373725808555E-2</v>
      </c>
      <c r="J122">
        <v>3.0482284248580349E-2</v>
      </c>
    </row>
    <row r="123" spans="4:10" ht="14.1" customHeight="1" x14ac:dyDescent="0.25">
      <c r="D123">
        <v>4.4223443724819012E-3</v>
      </c>
      <c r="F123">
        <v>3.934294387784032E-3</v>
      </c>
      <c r="H123">
        <v>6.5071650708780071E-3</v>
      </c>
      <c r="J123">
        <v>8.3268373728927481E-3</v>
      </c>
    </row>
    <row r="124" spans="4:10" ht="14.1" customHeight="1" x14ac:dyDescent="0.25">
      <c r="D124">
        <v>-1.3786899923080576E-3</v>
      </c>
      <c r="F124">
        <v>-1.8735538567680177E-3</v>
      </c>
      <c r="H124" s="14">
        <v>4.8276486520060224E-5</v>
      </c>
      <c r="J124">
        <v>3.8027401180179554E-3</v>
      </c>
    </row>
    <row r="127" spans="4:10" ht="14.1" customHeight="1" x14ac:dyDescent="0.25">
      <c r="D127">
        <f>D112</f>
        <v>1</v>
      </c>
      <c r="E127" t="s">
        <v>83</v>
      </c>
    </row>
    <row r="128" spans="4:10" ht="14.1" customHeight="1" x14ac:dyDescent="0.25">
      <c r="D128">
        <f>F112</f>
        <v>2</v>
      </c>
      <c r="E128" t="s">
        <v>84</v>
      </c>
    </row>
    <row r="129" spans="4:5" ht="14.1" customHeight="1" x14ac:dyDescent="0.25">
      <c r="D129">
        <v>3</v>
      </c>
      <c r="E129" t="s">
        <v>85</v>
      </c>
    </row>
    <row r="130" spans="4:5" ht="14.1" customHeight="1" x14ac:dyDescent="0.25">
      <c r="D130">
        <v>4</v>
      </c>
      <c r="E130" t="s">
        <v>86</v>
      </c>
    </row>
  </sheetData>
  <sheetProtection algorithmName="SHA-512" hashValue="3AFkG9wPgP3yS6BuxMqk3fq0AZQq0accQQ4nKTsZf1ZNyS4QIxj65ZMGKYNx1ftlxQGC7lM5rq72Ton3Zkl+oA==" saltValue="gYQti6WJ2ddcUsHVwYveTA==" spinCount="100000" sheet="1" objects="1" scenarios="1"/>
  <protectedRanges>
    <protectedRange sqref="AN4" name="Bereik5"/>
    <protectedRange sqref="AH3" name="Bereik4"/>
    <protectedRange sqref="AE6:AM28" name="Bereik3"/>
    <protectedRange sqref="X4" name="Bereik2"/>
    <protectedRange sqref="O6:W28" name="Bereik1"/>
  </protectedRange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63247-3527-4980-8C8A-CCEE6C0B3036}">
  <dimension ref="B1:AN130"/>
  <sheetViews>
    <sheetView tabSelected="1" zoomScaleNormal="100" workbookViewId="0">
      <pane xSplit="2" ySplit="4" topLeftCell="L74" activePane="bottomRight" state="frozen"/>
      <selection pane="topRight" activeCell="C1" sqref="C1"/>
      <selection pane="bottomLeft" activeCell="A6" sqref="A6"/>
      <selection pane="bottomRight" activeCell="F100" sqref="F100:F110"/>
    </sheetView>
  </sheetViews>
  <sheetFormatPr defaultColWidth="9" defaultRowHeight="14.1" customHeight="1" x14ac:dyDescent="0.25"/>
  <cols>
    <col min="1" max="1" width="4.42578125" customWidth="1"/>
    <col min="6" max="6" width="9.28515625" bestFit="1" customWidth="1"/>
    <col min="8" max="8" width="11.28515625" customWidth="1"/>
    <col min="13" max="13" width="4.5703125" customWidth="1"/>
    <col min="16" max="16" width="10.7109375" customWidth="1"/>
    <col min="23" max="23" width="9.85546875" customWidth="1"/>
    <col min="24" max="24" width="10.42578125" customWidth="1"/>
    <col min="25" max="25" width="4.42578125" customWidth="1"/>
    <col min="29" max="29" width="4.7109375" customWidth="1"/>
  </cols>
  <sheetData>
    <row r="1" spans="2:40" ht="14.1" customHeight="1" x14ac:dyDescent="0.25">
      <c r="B1" s="1" t="s">
        <v>72</v>
      </c>
      <c r="N1" s="1" t="s">
        <v>62</v>
      </c>
      <c r="P1" s="4"/>
      <c r="Q1" s="4"/>
      <c r="R1" s="4"/>
      <c r="S1" s="4"/>
      <c r="T1" s="4"/>
      <c r="U1" s="4"/>
      <c r="AD1" s="1" t="s">
        <v>63</v>
      </c>
      <c r="AF1" t="s">
        <v>80</v>
      </c>
    </row>
    <row r="2" spans="2:40" ht="14.1" customHeight="1" x14ac:dyDescent="0.25">
      <c r="B2" s="1" t="s">
        <v>5</v>
      </c>
      <c r="N2" s="1" t="s">
        <v>5</v>
      </c>
      <c r="P2" s="4"/>
      <c r="Q2" s="4"/>
      <c r="R2" s="4"/>
      <c r="S2" s="4"/>
      <c r="T2" s="4"/>
      <c r="U2" s="4"/>
      <c r="AD2" s="1" t="s">
        <v>5</v>
      </c>
      <c r="AF2" t="s">
        <v>81</v>
      </c>
      <c r="AH2" s="4"/>
      <c r="AI2" s="4"/>
      <c r="AJ2" s="4"/>
    </row>
    <row r="3" spans="2:40" ht="14.1" customHeight="1" x14ac:dyDescent="0.25">
      <c r="C3" t="s">
        <v>11</v>
      </c>
      <c r="K3" t="s">
        <v>9</v>
      </c>
      <c r="L3" t="s">
        <v>13</v>
      </c>
      <c r="O3" t="s">
        <v>11</v>
      </c>
      <c r="P3" s="4"/>
      <c r="Q3" s="4"/>
      <c r="R3" s="4"/>
      <c r="S3" s="4"/>
      <c r="T3" s="4"/>
      <c r="U3" s="4"/>
      <c r="W3" t="s">
        <v>9</v>
      </c>
      <c r="X3" t="s">
        <v>13</v>
      </c>
      <c r="AE3" t="s">
        <v>11</v>
      </c>
      <c r="AF3" t="s">
        <v>82</v>
      </c>
      <c r="AH3" s="3">
        <v>0</v>
      </c>
      <c r="AI3">
        <f>1+AH3/100</f>
        <v>1</v>
      </c>
      <c r="AJ3" s="4"/>
      <c r="AK3" s="4"/>
      <c r="AM3" t="s">
        <v>9</v>
      </c>
      <c r="AN3" t="s">
        <v>13</v>
      </c>
    </row>
    <row r="4" spans="2:40" ht="14.1" customHeight="1" x14ac:dyDescent="0.25">
      <c r="B4" t="s">
        <v>28</v>
      </c>
      <c r="C4" t="s">
        <v>10</v>
      </c>
      <c r="D4" t="s">
        <v>0</v>
      </c>
      <c r="E4" t="s">
        <v>2</v>
      </c>
      <c r="F4" t="s">
        <v>3</v>
      </c>
      <c r="G4" t="s">
        <v>21</v>
      </c>
      <c r="H4" t="s">
        <v>22</v>
      </c>
      <c r="I4" t="s">
        <v>1</v>
      </c>
      <c r="K4" t="s">
        <v>12</v>
      </c>
      <c r="L4" t="s">
        <v>0</v>
      </c>
      <c r="N4" t="s">
        <v>28</v>
      </c>
      <c r="O4" t="s">
        <v>10</v>
      </c>
      <c r="P4" t="s">
        <v>0</v>
      </c>
      <c r="Q4" t="s">
        <v>2</v>
      </c>
      <c r="R4" t="s">
        <v>3</v>
      </c>
      <c r="S4" t="s">
        <v>21</v>
      </c>
      <c r="T4" t="s">
        <v>22</v>
      </c>
      <c r="U4" t="s">
        <v>1</v>
      </c>
      <c r="W4" t="s">
        <v>12</v>
      </c>
      <c r="X4" s="3" t="s">
        <v>21</v>
      </c>
      <c r="Y4" s="9"/>
      <c r="AD4" t="s">
        <v>28</v>
      </c>
      <c r="AE4" t="s">
        <v>10</v>
      </c>
      <c r="AF4" t="s">
        <v>0</v>
      </c>
      <c r="AG4" t="s">
        <v>2</v>
      </c>
      <c r="AH4" t="s">
        <v>3</v>
      </c>
      <c r="AI4" t="s">
        <v>21</v>
      </c>
      <c r="AJ4" t="s">
        <v>22</v>
      </c>
      <c r="AK4" t="s">
        <v>1</v>
      </c>
      <c r="AM4" t="s">
        <v>12</v>
      </c>
      <c r="AN4" s="3" t="s">
        <v>21</v>
      </c>
    </row>
    <row r="5" spans="2:40" ht="14.1" customHeight="1" x14ac:dyDescent="0.25">
      <c r="X5" s="1"/>
      <c r="Z5" s="6"/>
      <c r="AA5" s="6"/>
      <c r="AB5" s="6"/>
    </row>
    <row r="6" spans="2:40" ht="14.1" customHeight="1" x14ac:dyDescent="0.25">
      <c r="B6" t="s">
        <v>0</v>
      </c>
      <c r="C6">
        <f>O6+AE6</f>
        <v>100</v>
      </c>
      <c r="E6">
        <f>Q6+AG6</f>
        <v>0</v>
      </c>
      <c r="F6">
        <f>R6+AH6</f>
        <v>0</v>
      </c>
      <c r="G6">
        <f>S6+AI6</f>
        <v>0</v>
      </c>
      <c r="H6">
        <f>T6+AJ6</f>
        <v>0</v>
      </c>
      <c r="I6">
        <f>U6+AK6</f>
        <v>100</v>
      </c>
      <c r="K6">
        <f>(U6*W6+AK6*AM6)/(U6+AK6)</f>
        <v>2.5</v>
      </c>
      <c r="L6">
        <f>K6/IF($L$4="A",$K$6,IF($L$4="B",$K$7,IF($L$4="C",$K$8,IF($L$4="D",$K$9,IF($L$4="E",$K$10,0)))))</f>
        <v>1</v>
      </c>
      <c r="N6" t="s">
        <v>0</v>
      </c>
      <c r="O6" s="3">
        <v>50</v>
      </c>
      <c r="Q6" s="3">
        <v>0</v>
      </c>
      <c r="R6" s="3">
        <v>0</v>
      </c>
      <c r="S6" s="3">
        <v>0</v>
      </c>
      <c r="T6" s="3">
        <v>0</v>
      </c>
      <c r="U6" s="3">
        <f>P7+P9+P10</f>
        <v>50</v>
      </c>
      <c r="W6" s="3">
        <v>2.5</v>
      </c>
      <c r="X6">
        <f>W6/IF($X$4="A",$W$6,IF($X$4="B",$W$7,IF($X$4="C",$W$8,IF($X$4="D",$W$9,IF($X$4="E",$W$10,0)))))</f>
        <v>0.25</v>
      </c>
      <c r="Z6" s="7">
        <f>U6/(U6+AK6)</f>
        <v>0.5</v>
      </c>
      <c r="AA6" s="25"/>
      <c r="AB6" s="7">
        <f>1-Z6</f>
        <v>0.5</v>
      </c>
      <c r="AD6" t="s">
        <v>0</v>
      </c>
      <c r="AE6" s="3">
        <f>50*AI3</f>
        <v>50</v>
      </c>
      <c r="AG6" s="3">
        <v>0</v>
      </c>
      <c r="AH6" s="3">
        <v>0</v>
      </c>
      <c r="AI6" s="3">
        <v>0</v>
      </c>
      <c r="AJ6" s="3">
        <v>0</v>
      </c>
      <c r="AK6" s="3">
        <v>50</v>
      </c>
      <c r="AM6" s="3">
        <v>2.5</v>
      </c>
      <c r="AN6">
        <f>AM6/IF($AN$4="A",$AM$6,IF($AN$4="B",$AM$7,IF($AN$4="C",$AM$8,IF($AN$4="D",$AM$9,IF($AN$4="E",$AM$10,0)))))</f>
        <v>0.25</v>
      </c>
    </row>
    <row r="7" spans="2:40" ht="14.1" customHeight="1" x14ac:dyDescent="0.25">
      <c r="B7" t="s">
        <v>2</v>
      </c>
      <c r="C7">
        <f>O7+AE7</f>
        <v>100</v>
      </c>
      <c r="D7">
        <f>P7+AF7</f>
        <v>20</v>
      </c>
      <c r="F7">
        <f>R7+AH7</f>
        <v>0</v>
      </c>
      <c r="G7">
        <f>S7+AI7</f>
        <v>0</v>
      </c>
      <c r="H7">
        <f>T7+AJ7</f>
        <v>0</v>
      </c>
      <c r="I7">
        <f>U7+AK7</f>
        <v>90</v>
      </c>
      <c r="K7">
        <f>(U7*W7+AK7*AM7)/(U7+AK7)</f>
        <v>3</v>
      </c>
      <c r="L7">
        <f>K7/IF($L$4="A",$K$6,IF($L$4="B",$K$7,IF($L$4="C",$K$8,IF($L$4="D",$K$9,IF($L$4="E",$K$10,0)))))</f>
        <v>1.2</v>
      </c>
      <c r="N7" t="s">
        <v>2</v>
      </c>
      <c r="O7" s="3">
        <v>50</v>
      </c>
      <c r="P7" s="3">
        <v>10</v>
      </c>
      <c r="R7" s="3">
        <v>0</v>
      </c>
      <c r="S7" s="3">
        <v>0</v>
      </c>
      <c r="T7" s="3">
        <v>0</v>
      </c>
      <c r="U7" s="3">
        <f>Q8+Q9+Q10</f>
        <v>50</v>
      </c>
      <c r="W7" s="3">
        <v>3</v>
      </c>
      <c r="X7">
        <f>W7/IF($X$4="A",$W$6,IF($X$4="B",$W$7,IF($X$4="C",$W$8,IF($X$4="D",$W$9,IF($X$4="E",$W$10,0)))))</f>
        <v>0.3</v>
      </c>
      <c r="Z7" s="7">
        <f>U7/(U7+AK7)</f>
        <v>0.55555555555555558</v>
      </c>
      <c r="AA7" s="6"/>
      <c r="AB7" s="7">
        <f t="shared" ref="AB7:AB10" si="0">1-Z7</f>
        <v>0.44444444444444442</v>
      </c>
      <c r="AD7" t="s">
        <v>2</v>
      </c>
      <c r="AE7" s="3">
        <v>50</v>
      </c>
      <c r="AF7" s="3">
        <v>10</v>
      </c>
      <c r="AH7" s="3">
        <v>0</v>
      </c>
      <c r="AI7" s="3">
        <v>0</v>
      </c>
      <c r="AJ7" s="3">
        <v>0</v>
      </c>
      <c r="AK7" s="3">
        <v>40</v>
      </c>
      <c r="AM7" s="3">
        <v>3</v>
      </c>
      <c r="AN7">
        <f>AM7/IF($AN$4="A",$AM$6,IF($AN$4="B",$AM$7,IF($AN$4="C",$AM$8,IF($AN$4="D",$AM$9,IF($AN$4="E",$AM$10,0)))))</f>
        <v>0.3</v>
      </c>
    </row>
    <row r="8" spans="2:40" ht="14.1" customHeight="1" x14ac:dyDescent="0.25">
      <c r="B8" t="s">
        <v>3</v>
      </c>
      <c r="C8">
        <f>O8+AE8</f>
        <v>50</v>
      </c>
      <c r="D8">
        <f>P8+AF8</f>
        <v>0</v>
      </c>
      <c r="E8">
        <f>Q8+AG8</f>
        <v>10</v>
      </c>
      <c r="G8">
        <f>S8+AI8</f>
        <v>0</v>
      </c>
      <c r="H8">
        <f>T8+AJ8</f>
        <v>0</v>
      </c>
      <c r="I8">
        <f>U8+AK8</f>
        <v>70</v>
      </c>
      <c r="K8">
        <f>(U8*W8+AK8*AM8)/(U8+AK8)</f>
        <v>3</v>
      </c>
      <c r="L8">
        <f>K8/IF($L$4="A",$K$6,IF($L$4="B",$K$7,IF($L$4="C",$K$8,IF($L$4="D",$K$9,IF($L$4="E",$K$10,0)))))</f>
        <v>1.2</v>
      </c>
      <c r="N8" t="s">
        <v>3</v>
      </c>
      <c r="O8" s="3">
        <v>25</v>
      </c>
      <c r="P8" s="3"/>
      <c r="Q8" s="8">
        <v>5</v>
      </c>
      <c r="S8" s="3">
        <v>0</v>
      </c>
      <c r="T8" s="3">
        <v>0</v>
      </c>
      <c r="U8" s="3">
        <v>30</v>
      </c>
      <c r="W8" s="3">
        <v>3</v>
      </c>
      <c r="X8">
        <f>W8/IF($X$4="A",$W$6,IF($X$4="B",$W$7,IF($X$4="C",$W$8,IF($X$4="D",$W$9,IF($X$4="E",$W$10,0)))))</f>
        <v>0.3</v>
      </c>
      <c r="Z8" s="7">
        <f>U8/(U8+AK8)</f>
        <v>0.42857142857142855</v>
      </c>
      <c r="AA8" s="6"/>
      <c r="AB8" s="7">
        <f t="shared" si="0"/>
        <v>0.5714285714285714</v>
      </c>
      <c r="AD8" t="s">
        <v>3</v>
      </c>
      <c r="AE8" s="3">
        <v>25</v>
      </c>
      <c r="AF8" s="3"/>
      <c r="AG8" s="8">
        <v>5</v>
      </c>
      <c r="AI8" s="3">
        <v>0</v>
      </c>
      <c r="AJ8" s="3">
        <v>0</v>
      </c>
      <c r="AK8" s="3">
        <v>40</v>
      </c>
      <c r="AM8" s="3">
        <v>3</v>
      </c>
      <c r="AN8">
        <f>AM8/IF($AN$4="A",$AM$6,IF($AN$4="B",$AM$7,IF($AN$4="C",$AM$8,IF($AN$4="D",$AM$9,IF($AN$4="E",$AM$10,0)))))</f>
        <v>0.3</v>
      </c>
    </row>
    <row r="9" spans="2:40" ht="14.1" customHeight="1" x14ac:dyDescent="0.25">
      <c r="B9" t="s">
        <v>21</v>
      </c>
      <c r="C9">
        <f>O9+AE9</f>
        <v>100</v>
      </c>
      <c r="D9">
        <f>P9+AF9</f>
        <v>50</v>
      </c>
      <c r="E9">
        <f>Q9+AG9</f>
        <v>40</v>
      </c>
      <c r="F9">
        <f>R9+AH9</f>
        <v>0</v>
      </c>
      <c r="H9">
        <f>T9+AJ9</f>
        <v>0</v>
      </c>
      <c r="I9">
        <f>U9+AK9</f>
        <v>90</v>
      </c>
      <c r="K9">
        <f>(U9*W9+AK9*AM9)/(U9+AK9)</f>
        <v>10</v>
      </c>
      <c r="L9">
        <f>K9/IF($L$4="A",$K$6,IF($L$4="B",$K$7,IF($L$4="C",$K$8,IF($L$4="D",$K$9,IF($L$4="E",$K$10,0)))))</f>
        <v>4</v>
      </c>
      <c r="N9" t="s">
        <v>21</v>
      </c>
      <c r="O9" s="3">
        <v>50</v>
      </c>
      <c r="P9" s="3">
        <v>25</v>
      </c>
      <c r="Q9" s="8">
        <v>25</v>
      </c>
      <c r="R9" s="8">
        <v>0</v>
      </c>
      <c r="T9" s="3">
        <v>0</v>
      </c>
      <c r="U9" s="3">
        <v>50</v>
      </c>
      <c r="W9" s="3">
        <v>10</v>
      </c>
      <c r="X9">
        <f>W9/IF($X$4="A",$W$6,IF($X$4="B",$W$7,IF($X$4="C",$W$8,IF($X$4="D",$W$9,IF($X$4="E",$W$10,0)))))</f>
        <v>1</v>
      </c>
      <c r="Z9" s="7">
        <f t="shared" ref="Z9:Z10" si="1">U9/(U9+AK9)</f>
        <v>0.55555555555555558</v>
      </c>
      <c r="AA9" s="6"/>
      <c r="AB9" s="7">
        <f t="shared" si="0"/>
        <v>0.44444444444444442</v>
      </c>
      <c r="AD9" t="s">
        <v>21</v>
      </c>
      <c r="AE9" s="3">
        <v>50</v>
      </c>
      <c r="AF9" s="3">
        <v>25</v>
      </c>
      <c r="AG9" s="8">
        <v>15</v>
      </c>
      <c r="AH9" s="8">
        <v>0</v>
      </c>
      <c r="AJ9" s="3">
        <v>0</v>
      </c>
      <c r="AK9" s="3">
        <v>40</v>
      </c>
      <c r="AM9" s="3">
        <v>10</v>
      </c>
      <c r="AN9">
        <f>AM9/IF($AN$4="A",$AM$6,IF($AN$4="B",$AM$7,IF($AN$4="C",$AM$8,IF($AN$4="D",$AM$9,IF($AN$4="E",$AM$10,0)))))</f>
        <v>1</v>
      </c>
    </row>
    <row r="10" spans="2:40" ht="14.1" customHeight="1" x14ac:dyDescent="0.25">
      <c r="B10" t="s">
        <v>22</v>
      </c>
      <c r="C10">
        <f>O10+AE10</f>
        <v>100</v>
      </c>
      <c r="D10">
        <f>P10+AF10</f>
        <v>30</v>
      </c>
      <c r="E10">
        <f>Q10+AG10</f>
        <v>40</v>
      </c>
      <c r="F10">
        <f>R10+AH10</f>
        <v>70</v>
      </c>
      <c r="G10">
        <f>S10+AI10</f>
        <v>0</v>
      </c>
      <c r="I10">
        <f>+U10+AK10</f>
        <v>100</v>
      </c>
      <c r="K10">
        <f>(U10*W10+AK10*AM10)/(U10+AK10)</f>
        <v>12</v>
      </c>
      <c r="L10">
        <f>K10/IF($L$4="A",$K$6,IF($L$4="B",$K$7,IF($L$4="C",$K$8,IF($L$4="D",$K$9,IF($L$4="E",$K$10,0)))))</f>
        <v>4.8</v>
      </c>
      <c r="N10" t="s">
        <v>22</v>
      </c>
      <c r="O10" s="3">
        <v>50</v>
      </c>
      <c r="P10" s="3">
        <v>15</v>
      </c>
      <c r="Q10" s="8">
        <v>20</v>
      </c>
      <c r="R10" s="8">
        <v>30</v>
      </c>
      <c r="S10" s="3">
        <v>0</v>
      </c>
      <c r="U10" s="3">
        <v>50</v>
      </c>
      <c r="W10" s="3">
        <v>12</v>
      </c>
      <c r="X10">
        <f>W10/IF($X$4="A",$W$6,IF($X$4="B",$W$7,IF($X$4="C",$W$8,IF($X$4="D",$W$9,IF($X$4="E",$W$10,0)))))</f>
        <v>1.2</v>
      </c>
      <c r="Z10" s="7">
        <f t="shared" si="1"/>
        <v>0.5</v>
      </c>
      <c r="AA10" s="6"/>
      <c r="AB10" s="7">
        <f t="shared" si="0"/>
        <v>0.5</v>
      </c>
      <c r="AD10" t="s">
        <v>22</v>
      </c>
      <c r="AE10" s="3">
        <v>50</v>
      </c>
      <c r="AF10" s="3">
        <v>15</v>
      </c>
      <c r="AG10" s="8">
        <v>20</v>
      </c>
      <c r="AH10" s="8">
        <v>40</v>
      </c>
      <c r="AI10" s="3">
        <v>0</v>
      </c>
      <c r="AK10" s="3">
        <v>50</v>
      </c>
      <c r="AM10" s="3">
        <v>12</v>
      </c>
      <c r="AN10">
        <f>AM10/IF($AN$4="A",$AM$6,IF($AN$4="B",$AM$7,IF($AN$4="C",$AM$8,IF($AN$4="D",$AM$9,IF($AN$4="E",$AM$10,0)))))</f>
        <v>1.2</v>
      </c>
    </row>
    <row r="11" spans="2:40" ht="14.1" customHeight="1" x14ac:dyDescent="0.25">
      <c r="B11" t="s">
        <v>4</v>
      </c>
      <c r="C11">
        <f>SUM(C6:C10)</f>
        <v>450</v>
      </c>
      <c r="N11" t="s">
        <v>4</v>
      </c>
      <c r="O11">
        <f>SUM(O6:O10)</f>
        <v>225</v>
      </c>
      <c r="Z11" s="7"/>
      <c r="AA11" s="6"/>
      <c r="AB11" s="7"/>
      <c r="AD11" t="s">
        <v>4</v>
      </c>
      <c r="AE11">
        <f>SUM(AE6:AE10)</f>
        <v>225</v>
      </c>
    </row>
    <row r="12" spans="2:40" ht="14.1" customHeight="1" x14ac:dyDescent="0.25">
      <c r="Z12" s="7"/>
      <c r="AA12" s="6"/>
      <c r="AB12" s="7"/>
    </row>
    <row r="13" spans="2:40" ht="14.1" customHeight="1" x14ac:dyDescent="0.25">
      <c r="B13" s="1" t="s">
        <v>6</v>
      </c>
      <c r="N13" s="1" t="s">
        <v>6</v>
      </c>
      <c r="U13" s="7"/>
      <c r="Z13" s="7"/>
      <c r="AA13" s="6"/>
      <c r="AB13" s="7"/>
      <c r="AD13" s="1" t="s">
        <v>6</v>
      </c>
      <c r="AK13" s="7"/>
    </row>
    <row r="14" spans="2:40" ht="14.1" customHeight="1" x14ac:dyDescent="0.25">
      <c r="Z14" s="7"/>
      <c r="AA14" s="6"/>
      <c r="AB14" s="7"/>
    </row>
    <row r="15" spans="2:40" ht="14.1" customHeight="1" x14ac:dyDescent="0.25">
      <c r="B15" t="s">
        <v>0</v>
      </c>
      <c r="C15">
        <f>O15+AE15</f>
        <v>99.65625</v>
      </c>
      <c r="E15">
        <f>Q15+AG15</f>
        <v>0</v>
      </c>
      <c r="F15">
        <f>R15+AH15</f>
        <v>0</v>
      </c>
      <c r="G15">
        <f>S15+AI15</f>
        <v>0</v>
      </c>
      <c r="H15">
        <f>T15+AJ15</f>
        <v>0</v>
      </c>
      <c r="I15">
        <f>U15+AK15</f>
        <v>99.65625</v>
      </c>
      <c r="K15">
        <f>(U15*W15+AK15*AM15)/(U15+AK15)</f>
        <v>2.5</v>
      </c>
      <c r="L15">
        <f>K15/IF($L$4="A",$K$15,IF($L$4="B",$K$16,IF($L$4="C",$K$17,IF($L$4="D",$K$18,IF($L$4="E",$K$19,0)))))</f>
        <v>1</v>
      </c>
      <c r="N15" t="s">
        <v>0</v>
      </c>
      <c r="O15" s="3">
        <f>U15</f>
        <v>49</v>
      </c>
      <c r="Q15" s="3">
        <v>0</v>
      </c>
      <c r="R15" s="3">
        <v>0</v>
      </c>
      <c r="S15" s="3">
        <v>0</v>
      </c>
      <c r="T15" s="3">
        <v>0</v>
      </c>
      <c r="U15" s="3">
        <f>P16+P18+P19</f>
        <v>49</v>
      </c>
      <c r="W15" s="3">
        <v>2.5</v>
      </c>
      <c r="X15">
        <f>W15/IF($X$4="A",$W$15,IF($X$4="B",$W$16,IF($X$4="C",$W$17,IF($X$4="D",$W$18,IF($X$4="E",$W$19,0)))))</f>
        <v>0.25</v>
      </c>
      <c r="Z15" s="7">
        <f>U15/(U15+AK15)</f>
        <v>0.49169018501097522</v>
      </c>
      <c r="AA15" s="6"/>
      <c r="AB15" s="7">
        <f>1-Z15</f>
        <v>0.50830981498902483</v>
      </c>
      <c r="AD15" t="s">
        <v>0</v>
      </c>
      <c r="AE15" s="3">
        <f>AK15*AI3</f>
        <v>50.65625</v>
      </c>
      <c r="AG15" s="3">
        <v>0</v>
      </c>
      <c r="AH15" s="3">
        <v>0</v>
      </c>
      <c r="AI15" s="3">
        <v>0</v>
      </c>
      <c r="AJ15" s="3">
        <v>0</v>
      </c>
      <c r="AK15" s="3">
        <f>AF16+AF18+AF19</f>
        <v>50.65625</v>
      </c>
      <c r="AM15" s="3">
        <v>2.5</v>
      </c>
      <c r="AN15">
        <f>AM15/IF($AN$4="A",$AM$15,IF($AN$4="B",$AM$16,IF($AN$4="C",$AM$17,IF($AN$4="D",$AM$18,IF($AN$4="E",$AM$19,0)))))</f>
        <v>0.25</v>
      </c>
    </row>
    <row r="16" spans="2:40" ht="14.1" customHeight="1" x14ac:dyDescent="0.25">
      <c r="B16" t="s">
        <v>2</v>
      </c>
      <c r="C16">
        <f>O16+AE16</f>
        <v>101.40625</v>
      </c>
      <c r="D16">
        <f>P16+AF16</f>
        <v>20.28125</v>
      </c>
      <c r="F16">
        <f>R16+AH16</f>
        <v>0</v>
      </c>
      <c r="G16">
        <f>S16+AI16</f>
        <v>0</v>
      </c>
      <c r="H16">
        <f>T16+AJ16</f>
        <v>0</v>
      </c>
      <c r="I16">
        <f>U16+AK16</f>
        <v>90.625</v>
      </c>
      <c r="K16">
        <f>(U16*W16+AK16*AM16)/(U16+AK16)</f>
        <v>3</v>
      </c>
      <c r="L16">
        <f>K16/IF($L$4="A",$K$15,IF($L$4="B",$K$16,IF($L$4="C",$K$17,IF($L$4="D",$K$18,IF($L$4="E",$K$19,0)))))</f>
        <v>1.2</v>
      </c>
      <c r="N16" t="s">
        <v>2</v>
      </c>
      <c r="O16" s="3">
        <f>U16</f>
        <v>47.5</v>
      </c>
      <c r="P16" s="3">
        <f>(P7/U7)*U16</f>
        <v>9.5</v>
      </c>
      <c r="R16" s="3">
        <v>0</v>
      </c>
      <c r="S16" s="3">
        <v>0</v>
      </c>
      <c r="T16" s="3">
        <v>0</v>
      </c>
      <c r="U16" s="3">
        <v>47.5</v>
      </c>
      <c r="W16" s="3">
        <v>3</v>
      </c>
      <c r="X16">
        <f>W16/IF($X$4="A",$W$15,IF($X$4="B",$W$16,IF($X$4="C",$W$17,IF($X$4="D",$W$18,IF($X$4="E",$W$19,0)))))</f>
        <v>0.3</v>
      </c>
      <c r="Z16" s="7">
        <f t="shared" ref="Z16:Z19" si="2">U16/(U16+AK16)</f>
        <v>0.52413793103448281</v>
      </c>
      <c r="AA16" s="6"/>
      <c r="AB16" s="7">
        <f t="shared" ref="AB16:AB19" si="3">1-Z16</f>
        <v>0.47586206896551719</v>
      </c>
      <c r="AD16" t="s">
        <v>2</v>
      </c>
      <c r="AE16" s="3">
        <f>(AE7/AK7)*AK16</f>
        <v>53.90625</v>
      </c>
      <c r="AF16" s="3">
        <f>(AF7/AK7)*AK16</f>
        <v>10.78125</v>
      </c>
      <c r="AH16" s="3">
        <v>0</v>
      </c>
      <c r="AI16" s="3">
        <v>0</v>
      </c>
      <c r="AJ16" s="3">
        <v>0</v>
      </c>
      <c r="AK16" s="3">
        <f>AG17+AG18+AG19</f>
        <v>43.125</v>
      </c>
      <c r="AM16" s="3">
        <v>3</v>
      </c>
      <c r="AN16">
        <f>AM16/IF($AN$4="A",$AM$15,IF($AN$4="B",$AM$16,IF($AN$4="C",$AM$17,IF($AN$4="D",$AM$18,IF($AN$4="E",$AM$19,0)))))</f>
        <v>0.3</v>
      </c>
    </row>
    <row r="17" spans="2:40" ht="14.1" customHeight="1" x14ac:dyDescent="0.25">
      <c r="B17" t="s">
        <v>3</v>
      </c>
      <c r="C17">
        <f>O17+AE17</f>
        <v>50</v>
      </c>
      <c r="D17">
        <f>P17+AF17</f>
        <v>0</v>
      </c>
      <c r="E17">
        <f>Q17+AG17</f>
        <v>10</v>
      </c>
      <c r="G17">
        <f>S17+AI17</f>
        <v>0</v>
      </c>
      <c r="H17">
        <f>T17+AJ17</f>
        <v>0</v>
      </c>
      <c r="I17">
        <f>U17+AK17</f>
        <v>72</v>
      </c>
      <c r="K17">
        <f>(U17*W17+AK17*AM17)/(U17+AK17)</f>
        <v>3</v>
      </c>
      <c r="L17">
        <f>K17/IF($L$4="A",$K$15,IF($L$4="B",$K$16,IF($L$4="C",$K$17,IF($L$4="D",$K$18,IF($L$4="E",$K$19,0)))))</f>
        <v>1.2</v>
      </c>
      <c r="N17" t="s">
        <v>3</v>
      </c>
      <c r="O17" s="3">
        <f>(O8/U8)*U17</f>
        <v>20</v>
      </c>
      <c r="P17" s="3"/>
      <c r="Q17" s="8">
        <f>(Q8/U8)*U17</f>
        <v>4</v>
      </c>
      <c r="S17" s="3">
        <v>0</v>
      </c>
      <c r="T17" s="3">
        <v>0</v>
      </c>
      <c r="U17" s="3">
        <v>24</v>
      </c>
      <c r="W17" s="3">
        <v>3</v>
      </c>
      <c r="X17">
        <f>W17/IF($X$4="A",$W$15,IF($X$4="B",$W$16,IF($X$4="C",$W$17,IF($X$4="D",$W$18,IF($X$4="E",$W$19,0)))))</f>
        <v>0.3</v>
      </c>
      <c r="Z17" s="7">
        <f t="shared" si="2"/>
        <v>0.33333333333333331</v>
      </c>
      <c r="AA17" s="6"/>
      <c r="AB17" s="7">
        <f t="shared" si="3"/>
        <v>0.66666666666666674</v>
      </c>
      <c r="AD17" t="s">
        <v>3</v>
      </c>
      <c r="AE17" s="3">
        <f>(AE8/AK8)*AK17</f>
        <v>30</v>
      </c>
      <c r="AF17" s="3"/>
      <c r="AG17" s="8">
        <f>(AG8/AK8)*AK17</f>
        <v>6</v>
      </c>
      <c r="AI17" s="3">
        <v>0</v>
      </c>
      <c r="AJ17" s="3">
        <v>0</v>
      </c>
      <c r="AK17" s="3">
        <v>48</v>
      </c>
      <c r="AM17" s="3">
        <v>3</v>
      </c>
      <c r="AN17">
        <f>AM17/IF($AN$4="A",$AM$15,IF($AN$4="B",$AM$16,IF($AN$4="C",$AM$17,IF($AN$4="D",$AM$18,IF($AN$4="E",$AM$19,0)))))</f>
        <v>0.3</v>
      </c>
    </row>
    <row r="18" spans="2:40" ht="14.1" customHeight="1" x14ac:dyDescent="0.25">
      <c r="B18" t="s">
        <v>21</v>
      </c>
      <c r="C18">
        <f>O18+AE18</f>
        <v>98.75</v>
      </c>
      <c r="D18">
        <f>P18+AF18</f>
        <v>49.375</v>
      </c>
      <c r="E18">
        <f>Q18+AG18</f>
        <v>40.625</v>
      </c>
      <c r="F18">
        <f>R18+AH18</f>
        <v>0</v>
      </c>
      <c r="H18">
        <f>T18+AJ18</f>
        <v>0</v>
      </c>
      <c r="I18">
        <f>U18+AK18</f>
        <v>90</v>
      </c>
      <c r="K18">
        <f>(U18*W18+AK18*AM18)/(U18+AK18)</f>
        <v>10</v>
      </c>
      <c r="L18">
        <f>K18/IF($L$4="A",$K$15,IF($L$4="B",$K$16,IF($L$4="C",$K$17,IF($L$4="D",$K$18,IF($L$4="E",$K$19,0)))))</f>
        <v>4</v>
      </c>
      <c r="N18" t="s">
        <v>21</v>
      </c>
      <c r="O18" s="3">
        <v>55</v>
      </c>
      <c r="P18" s="3">
        <f>(P9/U9)*U18</f>
        <v>27.5</v>
      </c>
      <c r="Q18" s="8">
        <f>(Q9/U9)*U18</f>
        <v>27.5</v>
      </c>
      <c r="R18" s="8">
        <v>0</v>
      </c>
      <c r="T18" s="3">
        <v>0</v>
      </c>
      <c r="U18" s="3">
        <v>55</v>
      </c>
      <c r="W18" s="3">
        <v>10</v>
      </c>
      <c r="X18">
        <f>W18/IF($X$4="A",$W$15,IF($X$4="B",$W$16,IF($X$4="C",$W$17,IF($X$4="D",$W$18,IF($X$4="E",$W$19,0)))))</f>
        <v>1</v>
      </c>
      <c r="Z18" s="7">
        <f t="shared" si="2"/>
        <v>0.61111111111111116</v>
      </c>
      <c r="AA18" s="6"/>
      <c r="AB18" s="7">
        <f t="shared" si="3"/>
        <v>0.38888888888888884</v>
      </c>
      <c r="AD18" t="s">
        <v>21</v>
      </c>
      <c r="AE18" s="3">
        <f>(AE9/AK9)*AK18</f>
        <v>43.75</v>
      </c>
      <c r="AF18" s="3">
        <f>(AF9/AK9)*AK18</f>
        <v>21.875</v>
      </c>
      <c r="AG18" s="8">
        <f>(AG9/AK9)*AK18</f>
        <v>13.125</v>
      </c>
      <c r="AH18" s="8">
        <v>0</v>
      </c>
      <c r="AJ18" s="3">
        <v>0</v>
      </c>
      <c r="AK18" s="3">
        <v>35</v>
      </c>
      <c r="AM18" s="3">
        <v>10</v>
      </c>
      <c r="AN18">
        <f>AM18/IF($AN$4="A",$AM$15,IF($AN$4="B",$AM$16,IF($AN$4="C",$AM$17,IF($AN$4="D",$AM$18,IF($AN$4="E",$AM$19,0)))))</f>
        <v>1</v>
      </c>
    </row>
    <row r="19" spans="2:40" ht="14.1" customHeight="1" x14ac:dyDescent="0.25">
      <c r="B19" t="s">
        <v>22</v>
      </c>
      <c r="C19">
        <f>O19+AE19</f>
        <v>100</v>
      </c>
      <c r="D19">
        <f>P19+AF19</f>
        <v>30</v>
      </c>
      <c r="E19">
        <f>Q19+AG19</f>
        <v>40</v>
      </c>
      <c r="F19">
        <f>R19+AH19</f>
        <v>72</v>
      </c>
      <c r="G19">
        <f>S19+AI19</f>
        <v>0</v>
      </c>
      <c r="I19">
        <f>+U19+AK19</f>
        <v>100</v>
      </c>
      <c r="K19">
        <f>(U19*W19+AK19*AM19)/(U19+AK19)</f>
        <v>12</v>
      </c>
      <c r="L19">
        <f>K19/IF($L$4="A",$K$15,IF($L$4="B",$K$16,IF($L$4="C",$K$17,IF($L$4="D",$K$18,IF($L$4="E",$K$19,0)))))</f>
        <v>4.8</v>
      </c>
      <c r="N19" t="s">
        <v>22</v>
      </c>
      <c r="O19" s="3">
        <v>40</v>
      </c>
      <c r="P19" s="3">
        <f>(P10/U10)*U19</f>
        <v>12</v>
      </c>
      <c r="Q19" s="8">
        <f>(Q10/U10)*U19</f>
        <v>16</v>
      </c>
      <c r="R19" s="8">
        <f>(R10/U10)*U19</f>
        <v>24</v>
      </c>
      <c r="S19" s="3">
        <v>0</v>
      </c>
      <c r="U19" s="3">
        <v>40</v>
      </c>
      <c r="W19" s="3">
        <v>12</v>
      </c>
      <c r="X19">
        <f>W19/IF($X$4="A",$W$15,IF($X$4="B",$W$16,IF($X$4="C",$W$17,IF($X$4="D",$W$18,IF($X$4="E",$W$19,0)))))</f>
        <v>1.2</v>
      </c>
      <c r="Z19" s="7">
        <f t="shared" si="2"/>
        <v>0.4</v>
      </c>
      <c r="AA19" s="6"/>
      <c r="AB19" s="7">
        <f t="shared" si="3"/>
        <v>0.6</v>
      </c>
      <c r="AD19" t="s">
        <v>22</v>
      </c>
      <c r="AE19" s="3">
        <v>60</v>
      </c>
      <c r="AF19" s="3">
        <f>(AF10/AK10)*AK19</f>
        <v>18</v>
      </c>
      <c r="AG19" s="8">
        <f>(AG10/AK10)*AK19</f>
        <v>24</v>
      </c>
      <c r="AH19" s="8">
        <f>(AH10/AK10)*AK19</f>
        <v>48</v>
      </c>
      <c r="AI19" s="3">
        <v>0</v>
      </c>
      <c r="AK19" s="3">
        <v>60</v>
      </c>
      <c r="AM19" s="3">
        <v>12</v>
      </c>
      <c r="AN19">
        <f>AM19/IF($AN$4="A",$AM$15,IF($AN$4="B",$AM$16,IF($AN$4="C",$AM$17,IF($AN$4="D",$AM$18,IF($AN$4="E",$AM$19,0)))))</f>
        <v>1.2</v>
      </c>
    </row>
    <row r="20" spans="2:40" ht="14.1" customHeight="1" x14ac:dyDescent="0.25">
      <c r="B20" t="s">
        <v>4</v>
      </c>
      <c r="C20">
        <f>SUM(C15:C19)</f>
        <v>449.8125</v>
      </c>
      <c r="N20" t="s">
        <v>4</v>
      </c>
      <c r="O20">
        <f>SUM(O15:O19)</f>
        <v>211.5</v>
      </c>
      <c r="Z20" s="7"/>
      <c r="AA20" s="6"/>
      <c r="AB20" s="7"/>
      <c r="AD20" t="s">
        <v>4</v>
      </c>
      <c r="AE20">
        <f>SUM(AE15:AE19)</f>
        <v>238.3125</v>
      </c>
    </row>
    <row r="21" spans="2:40" ht="14.1" customHeight="1" x14ac:dyDescent="0.25">
      <c r="Z21" s="7"/>
      <c r="AA21" s="6"/>
      <c r="AB21" s="7"/>
    </row>
    <row r="22" spans="2:40" ht="14.1" customHeight="1" x14ac:dyDescent="0.25">
      <c r="B22" s="1" t="s">
        <v>23</v>
      </c>
      <c r="N22" s="1" t="s">
        <v>23</v>
      </c>
      <c r="Z22" s="7"/>
      <c r="AA22" s="6"/>
      <c r="AB22" s="7"/>
      <c r="AD22" s="1" t="s">
        <v>23</v>
      </c>
    </row>
    <row r="23" spans="2:40" ht="14.1" customHeight="1" x14ac:dyDescent="0.25">
      <c r="Z23" s="7"/>
      <c r="AA23" s="6"/>
      <c r="AB23" s="7"/>
    </row>
    <row r="24" spans="2:40" ht="14.1" customHeight="1" x14ac:dyDescent="0.25">
      <c r="B24" t="s">
        <v>0</v>
      </c>
      <c r="C24">
        <f>O24+AE24</f>
        <v>99.3125</v>
      </c>
      <c r="E24">
        <f>Q24+AG24</f>
        <v>0</v>
      </c>
      <c r="F24">
        <f>R24+AH24</f>
        <v>0</v>
      </c>
      <c r="G24">
        <f>S24+AI24</f>
        <v>0</v>
      </c>
      <c r="H24">
        <f>T24+AJ24</f>
        <v>0</v>
      </c>
      <c r="I24">
        <f>U24+AK24</f>
        <v>99.3125</v>
      </c>
      <c r="K24">
        <f>(U24*W24+AK24*AM24)/(U24+AK24)</f>
        <v>2.5</v>
      </c>
      <c r="L24">
        <f>K24/IF($L$4="A",$K$24,IF($L$4="B",$K$25,IF($L$4="C",$K$26,IF($L$4="D",$K$27,IF($L$4="E",$K$28,0)))))</f>
        <v>1</v>
      </c>
      <c r="N24" t="s">
        <v>0</v>
      </c>
      <c r="O24" s="3">
        <f>U24</f>
        <v>48</v>
      </c>
      <c r="Q24" s="3">
        <v>0</v>
      </c>
      <c r="R24" s="3">
        <v>0</v>
      </c>
      <c r="S24" s="3">
        <v>0</v>
      </c>
      <c r="T24" s="3">
        <v>0</v>
      </c>
      <c r="U24" s="3">
        <f>P25+P27+P28</f>
        <v>48</v>
      </c>
      <c r="W24" s="3">
        <v>2.5</v>
      </c>
      <c r="X24">
        <f>W24/IF($X$4="A",$W$24,IF($X$4="B",$W$25,IF($X$4="C",$W$26,IF($X$4="D",$W$27,IF($X$4="E",$W$28,0)))))</f>
        <v>0.25</v>
      </c>
      <c r="Z24" s="7">
        <f>U24/(U24+AK24)</f>
        <v>0.48332284455632474</v>
      </c>
      <c r="AA24" s="6"/>
      <c r="AB24" s="7">
        <f>1-Z24</f>
        <v>0.51667715544367532</v>
      </c>
      <c r="AD24" t="s">
        <v>0</v>
      </c>
      <c r="AE24" s="3">
        <f>AK24*AI3</f>
        <v>51.3125</v>
      </c>
      <c r="AG24" s="3">
        <v>0</v>
      </c>
      <c r="AH24" s="3">
        <v>0</v>
      </c>
      <c r="AI24" s="3">
        <v>0</v>
      </c>
      <c r="AJ24" s="3">
        <v>0</v>
      </c>
      <c r="AK24" s="3">
        <f>AF25+AF27+AF28</f>
        <v>51.3125</v>
      </c>
      <c r="AM24" s="3">
        <v>2.5</v>
      </c>
      <c r="AN24">
        <f>AM24/IF($AN$4="A",$AM$24,IF($AN$4="B",$AM$25,IF($AN$4="C",$AM$26,IF($AN$4="D",$AM$27,IF($AN$4="E",$AM$28,0)))))</f>
        <v>0.25</v>
      </c>
    </row>
    <row r="25" spans="2:40" ht="14.1" customHeight="1" x14ac:dyDescent="0.25">
      <c r="B25" t="s">
        <v>2</v>
      </c>
      <c r="C25">
        <f>O25+AE25</f>
        <v>102.8125</v>
      </c>
      <c r="D25">
        <f>P25+AF25</f>
        <v>20.5625</v>
      </c>
      <c r="F25">
        <f>R25+AH25</f>
        <v>0</v>
      </c>
      <c r="G25">
        <f>S25+AI25</f>
        <v>0</v>
      </c>
      <c r="H25">
        <f>T25+AJ25</f>
        <v>0</v>
      </c>
      <c r="I25">
        <f>U25+AK25</f>
        <v>91.25</v>
      </c>
      <c r="K25">
        <f>(U25*W25+AK25*AM25)/(U25+AK25)</f>
        <v>3</v>
      </c>
      <c r="L25">
        <f>K25/IF($L$4="A",$K$24,IF($L$4="B",$K$25,IF($L$4="C",$K$26,IF($L$4="D",$K$27,IF($L$4="E",$K$28,0)))))</f>
        <v>1.2</v>
      </c>
      <c r="N25" t="s">
        <v>2</v>
      </c>
      <c r="O25" s="3">
        <f>U25</f>
        <v>45</v>
      </c>
      <c r="P25" s="3">
        <f>(P16/U16)*U25</f>
        <v>9</v>
      </c>
      <c r="R25" s="3">
        <v>0</v>
      </c>
      <c r="S25" s="3">
        <v>0</v>
      </c>
      <c r="T25" s="3">
        <v>0</v>
      </c>
      <c r="U25" s="3">
        <f>Q26+Q27+Q28</f>
        <v>45</v>
      </c>
      <c r="W25" s="3">
        <v>3</v>
      </c>
      <c r="X25">
        <f>W25/IF($X$4="A",$W$24,IF($X$4="B",$W$25,IF($X$4="C",$W$26,IF($X$4="D",$W$27,IF($X$4="E",$W$28,0)))))</f>
        <v>0.3</v>
      </c>
      <c r="Z25" s="7">
        <f t="shared" ref="Z25:Z28" si="4">U25/(U25+AK25)</f>
        <v>0.49315068493150682</v>
      </c>
      <c r="AA25" s="6"/>
      <c r="AB25" s="7">
        <f t="shared" ref="AB25:AB28" si="5">1-Z25</f>
        <v>0.50684931506849318</v>
      </c>
      <c r="AD25" t="s">
        <v>2</v>
      </c>
      <c r="AE25" s="3">
        <f>(AK25/AK16)*AE16</f>
        <v>57.812500000000007</v>
      </c>
      <c r="AF25" s="3">
        <f>(AF16/AK16)*AK25</f>
        <v>11.5625</v>
      </c>
      <c r="AH25" s="3">
        <v>0</v>
      </c>
      <c r="AI25" s="3">
        <v>0</v>
      </c>
      <c r="AJ25" s="3">
        <v>0</v>
      </c>
      <c r="AK25" s="3">
        <f>AG26+AG27+AG28</f>
        <v>46.25</v>
      </c>
      <c r="AM25" s="3">
        <v>3</v>
      </c>
      <c r="AN25">
        <f>AM25/IF($AN$4="A",$AM$24,IF($AN$4="B",$AM$25,IF($AN$4="C",$AM$26,IF($AN$4="D",$AM$27,IF($AN$4="E",$AM$28,0)))))</f>
        <v>0.3</v>
      </c>
    </row>
    <row r="26" spans="2:40" ht="14.1" customHeight="1" x14ac:dyDescent="0.25">
      <c r="B26" t="s">
        <v>3</v>
      </c>
      <c r="C26">
        <f>O26+AE26</f>
        <v>50</v>
      </c>
      <c r="D26">
        <f>P26+AF26</f>
        <v>0</v>
      </c>
      <c r="E26">
        <f>Q26+AG26</f>
        <v>10</v>
      </c>
      <c r="G26">
        <f>S26+AI26</f>
        <v>0</v>
      </c>
      <c r="H26">
        <f>T26+AJ26</f>
        <v>0</v>
      </c>
      <c r="I26">
        <f>U26+AK26</f>
        <v>74</v>
      </c>
      <c r="K26">
        <f>(U26*W26+AK26*AM26)/(U26+AK26)</f>
        <v>3</v>
      </c>
      <c r="L26">
        <f>K26/IF($L$4="A",$K$24,IF($L$4="B",$K$25,IF($L$4="C",$K$26,IF($L$4="D",$K$27,IF($L$4="E",$K$28,0)))))</f>
        <v>1.2</v>
      </c>
      <c r="N26" t="s">
        <v>3</v>
      </c>
      <c r="O26" s="3">
        <f>(O17/U17)*U26</f>
        <v>15</v>
      </c>
      <c r="P26" s="3"/>
      <c r="Q26" s="8">
        <f>(Q17/U17)*U26</f>
        <v>3</v>
      </c>
      <c r="S26" s="3">
        <v>0</v>
      </c>
      <c r="T26" s="3">
        <v>0</v>
      </c>
      <c r="U26" s="3">
        <v>18</v>
      </c>
      <c r="V26" s="4"/>
      <c r="W26" s="3">
        <v>3</v>
      </c>
      <c r="X26">
        <f>W26/IF($X$4="A",$W$24,IF($X$4="B",$W$25,IF($X$4="C",$W$26,IF($X$4="D",$W$27,IF($X$4="E",$W$28,0)))))</f>
        <v>0.3</v>
      </c>
      <c r="Z26" s="7">
        <f>U26/(U26+AK26)</f>
        <v>0.24324324324324326</v>
      </c>
      <c r="AA26" s="6"/>
      <c r="AB26" s="7">
        <f t="shared" si="5"/>
        <v>0.7567567567567568</v>
      </c>
      <c r="AD26" t="s">
        <v>3</v>
      </c>
      <c r="AE26" s="3">
        <f>(AE17/AK17)*AK26</f>
        <v>35</v>
      </c>
      <c r="AF26" s="3"/>
      <c r="AG26" s="8">
        <f>(AG17/AK17)*AK26</f>
        <v>7</v>
      </c>
      <c r="AI26" s="3">
        <v>0</v>
      </c>
      <c r="AJ26" s="3">
        <v>0</v>
      </c>
      <c r="AK26" s="3">
        <v>56</v>
      </c>
      <c r="AM26" s="3">
        <v>3</v>
      </c>
      <c r="AN26">
        <f>AM26/IF($AN$4="A",$AM$24,IF($AN$4="B",$AM$25,IF($AN$4="C",$AM$26,IF($AN$4="D",$AM$27,IF($AN$4="E",$AM$28,0)))))</f>
        <v>0.3</v>
      </c>
    </row>
    <row r="27" spans="2:40" ht="14.1" customHeight="1" x14ac:dyDescent="0.25">
      <c r="B27" t="s">
        <v>21</v>
      </c>
      <c r="C27">
        <f>O27+AE27</f>
        <v>97.5</v>
      </c>
      <c r="D27">
        <f>P27+AF27</f>
        <v>48.75</v>
      </c>
      <c r="E27">
        <f>Q27+AG27</f>
        <v>41.25</v>
      </c>
      <c r="F27">
        <f>R27+AH27</f>
        <v>0</v>
      </c>
      <c r="H27">
        <f>T27+AJ27</f>
        <v>0</v>
      </c>
      <c r="I27">
        <f>U27+AK27</f>
        <v>90</v>
      </c>
      <c r="K27" s="1">
        <f>(U27*W27+AK27*AM27)/(U27+AK27)</f>
        <v>10</v>
      </c>
      <c r="L27">
        <f>K27/IF($L$4="A",$K$24,IF($L$4="B",$K$25,IF($L$4="C",$K$26,IF($L$4="D",$K$27,IF($L$4="E",$K$28,0)))))</f>
        <v>4</v>
      </c>
      <c r="N27" t="s">
        <v>21</v>
      </c>
      <c r="O27" s="3">
        <f>(O18/U18)*U27</f>
        <v>60</v>
      </c>
      <c r="P27" s="3">
        <f>(P18/U18)*U27</f>
        <v>30</v>
      </c>
      <c r="Q27" s="8">
        <f>(Q18/U18)*U27</f>
        <v>30</v>
      </c>
      <c r="R27" s="8">
        <v>0</v>
      </c>
      <c r="T27" s="3">
        <v>0</v>
      </c>
      <c r="U27" s="3">
        <v>60</v>
      </c>
      <c r="W27" s="3">
        <v>10</v>
      </c>
      <c r="X27">
        <f>W27/IF($X$4="A",$W$24,IF($X$4="B",$W$25,IF($X$4="C",$W$26,IF($X$4="D",$W$27,IF($X$4="E",$W$28,0)))))</f>
        <v>1</v>
      </c>
      <c r="Z27" s="7">
        <f t="shared" si="4"/>
        <v>0.66666666666666663</v>
      </c>
      <c r="AA27" s="6"/>
      <c r="AB27" s="7">
        <f t="shared" si="5"/>
        <v>0.33333333333333337</v>
      </c>
      <c r="AD27" t="s">
        <v>21</v>
      </c>
      <c r="AE27" s="3">
        <f>(AE18/AK18)*AK27</f>
        <v>37.5</v>
      </c>
      <c r="AF27" s="3">
        <f>(AF18/AK18*AK27)</f>
        <v>18.75</v>
      </c>
      <c r="AG27" s="8">
        <f>(AG18/AK18)*AK27</f>
        <v>11.25</v>
      </c>
      <c r="AH27" s="8">
        <v>0</v>
      </c>
      <c r="AJ27" s="3">
        <v>0</v>
      </c>
      <c r="AK27" s="3">
        <v>30</v>
      </c>
      <c r="AM27" s="3">
        <v>10</v>
      </c>
      <c r="AN27">
        <f>AM27/IF($AN$4="A",$AM$24,IF($AN$4="B",$AM$25,IF($AN$4="C",$AM$26,IF($AN$4="D",$AM$27,IF($AN$4="E",$AM$28,0)))))</f>
        <v>1</v>
      </c>
    </row>
    <row r="28" spans="2:40" ht="14.1" customHeight="1" x14ac:dyDescent="0.25">
      <c r="B28" t="s">
        <v>22</v>
      </c>
      <c r="C28">
        <f>O28+AE28</f>
        <v>100</v>
      </c>
      <c r="D28">
        <f>P28+AF28</f>
        <v>30</v>
      </c>
      <c r="E28">
        <f>Q28+AG28</f>
        <v>40</v>
      </c>
      <c r="F28">
        <f>R28+AH28</f>
        <v>74</v>
      </c>
      <c r="G28">
        <f>S28+AI28</f>
        <v>0</v>
      </c>
      <c r="I28">
        <f>+U28+AK28</f>
        <v>100</v>
      </c>
      <c r="K28" s="1">
        <f>(U28*W28+AK28*AM28)/(U28+AK28)</f>
        <v>12</v>
      </c>
      <c r="L28">
        <f>K28/IF($L$4="A",$K$24,IF($L$4="B",$K$25,IF($L$4="C",$K$26,IF($L$4="D",$K$27,IF($L$4="E",$K$28,0)))))</f>
        <v>4.8</v>
      </c>
      <c r="N28" t="s">
        <v>22</v>
      </c>
      <c r="O28" s="3">
        <f>(O19/U19)*U28</f>
        <v>30</v>
      </c>
      <c r="P28" s="3">
        <f>(P19/U19)*U28</f>
        <v>9</v>
      </c>
      <c r="Q28" s="8">
        <f>(Q19/U19)*U28</f>
        <v>12</v>
      </c>
      <c r="R28" s="8">
        <f>(R19/U19)*U28</f>
        <v>18</v>
      </c>
      <c r="S28" s="3">
        <v>0</v>
      </c>
      <c r="U28" s="3">
        <v>30</v>
      </c>
      <c r="W28" s="3">
        <v>12</v>
      </c>
      <c r="X28">
        <f>W28/IF($X$4="A",$W$24,IF($X$4="B",$W$25,IF($X$4="C",$W$26,IF($X$4="D",$W$27,IF($X$4="E",$W$28,0)))))</f>
        <v>1.2</v>
      </c>
      <c r="Z28" s="7">
        <f t="shared" si="4"/>
        <v>0.3</v>
      </c>
      <c r="AB28" s="7">
        <f t="shared" si="5"/>
        <v>0.7</v>
      </c>
      <c r="AD28" t="s">
        <v>22</v>
      </c>
      <c r="AE28" s="3">
        <f>(AE19/AK19)*AK28</f>
        <v>70</v>
      </c>
      <c r="AF28" s="3">
        <f>(AF19/AK19)*AK28</f>
        <v>21</v>
      </c>
      <c r="AG28" s="8">
        <f>(AG19/AK19)*AK28</f>
        <v>28</v>
      </c>
      <c r="AH28" s="8">
        <f>(AH19/AK19)*AK28</f>
        <v>56</v>
      </c>
      <c r="AI28" s="3">
        <v>0</v>
      </c>
      <c r="AK28" s="3">
        <v>70</v>
      </c>
      <c r="AM28" s="3">
        <v>12</v>
      </c>
      <c r="AN28">
        <f>AM28/IF($AN$4="A",$AM$24,IF($AN$4="B",$AM$25,IF($AN$4="C",$AM$26,IF($AN$4="D",$AM$27,IF($AN$4="E",$AM$28,0)))))</f>
        <v>1.2</v>
      </c>
    </row>
    <row r="29" spans="2:40" ht="14.1" customHeight="1" x14ac:dyDescent="0.25">
      <c r="B29" t="s">
        <v>4</v>
      </c>
      <c r="C29">
        <f>SUM(C24:C28)</f>
        <v>449.625</v>
      </c>
      <c r="N29" t="s">
        <v>4</v>
      </c>
      <c r="O29">
        <f>SUM(O24:O28)</f>
        <v>198</v>
      </c>
      <c r="X29" s="19"/>
      <c r="Y29" s="1"/>
      <c r="Z29" s="6"/>
      <c r="AA29" s="6"/>
      <c r="AD29" t="s">
        <v>4</v>
      </c>
      <c r="AE29">
        <f>SUM(AE24:AE28)</f>
        <v>251.625</v>
      </c>
    </row>
    <row r="30" spans="2:40" ht="14.1" customHeight="1" x14ac:dyDescent="0.25">
      <c r="X30" s="19"/>
      <c r="Y30" s="1"/>
      <c r="Z30" s="6"/>
      <c r="AA30" s="6"/>
    </row>
    <row r="31" spans="2:40" ht="14.1" customHeight="1" x14ac:dyDescent="0.25">
      <c r="B31" s="1" t="s">
        <v>29</v>
      </c>
      <c r="N31" s="1" t="s">
        <v>29</v>
      </c>
      <c r="X31" s="20"/>
      <c r="AD31" s="1" t="s">
        <v>29</v>
      </c>
    </row>
    <row r="32" spans="2:40" ht="14.1" customHeight="1" x14ac:dyDescent="0.25">
      <c r="B32" t="s">
        <v>5</v>
      </c>
      <c r="N32" t="s">
        <v>5</v>
      </c>
      <c r="X32" s="1"/>
      <c r="AA32" s="6"/>
      <c r="AD32" t="s">
        <v>5</v>
      </c>
    </row>
    <row r="33" spans="2:40" ht="14.1" customHeight="1" x14ac:dyDescent="0.25">
      <c r="B33" t="s">
        <v>0</v>
      </c>
      <c r="D33">
        <f>(I6*L6-E6*L7-F6*L8-G6*L9-H6*L10)/(I6*L6)</f>
        <v>1</v>
      </c>
      <c r="E33">
        <f>E6/I6</f>
        <v>0</v>
      </c>
      <c r="F33">
        <f>F6/I6</f>
        <v>0</v>
      </c>
      <c r="G33">
        <f>G6/I6</f>
        <v>0</v>
      </c>
      <c r="H33">
        <f>H6/I6</f>
        <v>0</v>
      </c>
      <c r="L33">
        <f>J58/K58</f>
        <v>2.2231485341114355E-3</v>
      </c>
      <c r="N33" t="s">
        <v>0</v>
      </c>
      <c r="P33">
        <f>(U6*X6-Q6*X7-R6*X8-S6*X9-T6*X10)/(U6*X6)</f>
        <v>1</v>
      </c>
      <c r="Q33">
        <f>Q6/U6</f>
        <v>0</v>
      </c>
      <c r="R33">
        <f>R6/U6</f>
        <v>0</v>
      </c>
      <c r="S33">
        <f>S6/U6</f>
        <v>0</v>
      </c>
      <c r="T33">
        <f>T6/U6</f>
        <v>0</v>
      </c>
      <c r="X33">
        <f>V58/W58</f>
        <v>4.7281323877068565E-3</v>
      </c>
      <c r="AA33" s="6"/>
      <c r="AD33" t="s">
        <v>0</v>
      </c>
      <c r="AF33">
        <f>(AK6*AN6-AG6*AN7-AH6*AN8-AI6*AN9-AJ6*AN10)/(AK6*AN6)</f>
        <v>1</v>
      </c>
      <c r="AG33">
        <f>AG6/AK6</f>
        <v>0</v>
      </c>
      <c r="AH33">
        <f>AH6/AK6</f>
        <v>0</v>
      </c>
      <c r="AI33">
        <f>AI6/AK6</f>
        <v>0</v>
      </c>
      <c r="AJ33">
        <f>AJ6/AK6</f>
        <v>0</v>
      </c>
      <c r="AN33">
        <f>AL58/AM58</f>
        <v>4.1961709939680033E-3</v>
      </c>
    </row>
    <row r="34" spans="2:40" ht="14.1" customHeight="1" x14ac:dyDescent="0.25">
      <c r="B34" t="s">
        <v>2</v>
      </c>
      <c r="D34">
        <f>D7/I7</f>
        <v>0.22222222222222221</v>
      </c>
      <c r="E34">
        <f>(I7*L7-D7*L6-F7*L8-G7*L9-H7*L10)/(I7*L7)</f>
        <v>0.81481481481481477</v>
      </c>
      <c r="F34">
        <f>F7/I7</f>
        <v>0</v>
      </c>
      <c r="G34">
        <f>G7/I7</f>
        <v>0</v>
      </c>
      <c r="H34">
        <f>H7/I7</f>
        <v>0</v>
      </c>
      <c r="L34">
        <f>J59/K59</f>
        <v>3.0315661828792299E-3</v>
      </c>
      <c r="N34" t="s">
        <v>2</v>
      </c>
      <c r="P34">
        <f>P7/U7</f>
        <v>0.2</v>
      </c>
      <c r="Q34">
        <f>(U7*X7-P7*X6-R7*X8-S7*X9-T7*X10)/(U7*X7)</f>
        <v>0.83333333333333337</v>
      </c>
      <c r="R34">
        <f>R7/U7</f>
        <v>0</v>
      </c>
      <c r="S34">
        <f>S7/U7</f>
        <v>0</v>
      </c>
      <c r="T34">
        <f>T7/U7</f>
        <v>0</v>
      </c>
      <c r="X34">
        <f>V59/W59</f>
        <v>5.6737588652482273E-3</v>
      </c>
      <c r="AD34" t="s">
        <v>2</v>
      </c>
      <c r="AF34">
        <f>AF7/AK7</f>
        <v>0.25</v>
      </c>
      <c r="AG34">
        <f>(AK7*AN7-AF7*AN6-AH7*AN8-AI7*AN9-AJ7*AN10)/(AK7*AN7)</f>
        <v>0.79166666666666663</v>
      </c>
      <c r="AH34">
        <f>AH7/AK7</f>
        <v>0</v>
      </c>
      <c r="AI34">
        <f>AI7/AK7</f>
        <v>0</v>
      </c>
      <c r="AJ34">
        <f>AJ7/AK7</f>
        <v>0</v>
      </c>
      <c r="AN34">
        <f>AL59/AM59</f>
        <v>6.6255331483705314E-3</v>
      </c>
    </row>
    <row r="35" spans="2:40" ht="14.1" customHeight="1" x14ac:dyDescent="0.25">
      <c r="B35" t="s">
        <v>3</v>
      </c>
      <c r="D35">
        <f>D8/I8</f>
        <v>0</v>
      </c>
      <c r="E35">
        <f>E8/I8</f>
        <v>0.14285714285714285</v>
      </c>
      <c r="F35">
        <f>(I8*L8-D8*L6-E8*L7-G8*L9-H8*L10)/(I8*L8)</f>
        <v>0.8571428571428571</v>
      </c>
      <c r="G35">
        <f>G8/I8</f>
        <v>0</v>
      </c>
      <c r="H35">
        <f>H8/I8</f>
        <v>0</v>
      </c>
      <c r="L35">
        <f>J60/K60</f>
        <v>1.852623778426196E-3</v>
      </c>
      <c r="N35" t="s">
        <v>3</v>
      </c>
      <c r="P35">
        <f>P8/U8</f>
        <v>0</v>
      </c>
      <c r="Q35">
        <f>Q8/U8</f>
        <v>0.16666666666666666</v>
      </c>
      <c r="R35">
        <f>(U8*X8-P8*X6-Q8*X7-S8*X9-T8*X10)/(U8*X8)</f>
        <v>0.83333333333333337</v>
      </c>
      <c r="S35">
        <f>S8/U8</f>
        <v>0</v>
      </c>
      <c r="T35">
        <f>T8/U8</f>
        <v>0</v>
      </c>
      <c r="X35">
        <f>V60/W60</f>
        <v>4.7281323877068557E-3</v>
      </c>
      <c r="AD35" t="s">
        <v>3</v>
      </c>
      <c r="AF35">
        <f>AF8/AK8</f>
        <v>0</v>
      </c>
      <c r="AG35">
        <f>AG8/AK8</f>
        <v>0.125</v>
      </c>
      <c r="AH35">
        <f>(AK8*AN8-AF8*AN6-AG8*AN7-AI8*AN9-AJ8*AN10)/(AK8*AN8)</f>
        <v>0.875</v>
      </c>
      <c r="AI35">
        <f>AI8/AK8</f>
        <v>0</v>
      </c>
      <c r="AJ35">
        <f>AJ8/AK8</f>
        <v>0</v>
      </c>
      <c r="AN35">
        <f>AL60/AM60</f>
        <v>2.9972649956914311E-3</v>
      </c>
    </row>
    <row r="36" spans="2:40" ht="14.1" customHeight="1" x14ac:dyDescent="0.25">
      <c r="B36" t="s">
        <v>21</v>
      </c>
      <c r="D36">
        <f>D9/I9</f>
        <v>0.55555555555555558</v>
      </c>
      <c r="E36">
        <f>E9/I9</f>
        <v>0.44444444444444442</v>
      </c>
      <c r="F36">
        <f>F9/I9</f>
        <v>0</v>
      </c>
      <c r="G36">
        <f>(I9*L9-D9*L6-E9*L7-F9*L8-H9*L10)/(I9*L9)</f>
        <v>0.72777777777777775</v>
      </c>
      <c r="H36">
        <f>H9/I9</f>
        <v>0</v>
      </c>
      <c r="L36">
        <f>J61/K61</f>
        <v>3.3941198994067718E-3</v>
      </c>
      <c r="N36" t="s">
        <v>21</v>
      </c>
      <c r="P36">
        <f>P9/U9</f>
        <v>0.5</v>
      </c>
      <c r="Q36">
        <f>Q9/U9</f>
        <v>0.5</v>
      </c>
      <c r="R36">
        <f>R9/U9</f>
        <v>0</v>
      </c>
      <c r="S36">
        <f>(U9*X9-P9*X6-Q9*X7-R9*X8-T9*X10)/(U9*X9)</f>
        <v>0.72499999999999998</v>
      </c>
      <c r="T36">
        <f>T9/U9</f>
        <v>0</v>
      </c>
      <c r="W36" s="1"/>
      <c r="X36" s="5">
        <f>V61/W61</f>
        <v>6.521561914078421E-3</v>
      </c>
      <c r="AD36" t="s">
        <v>21</v>
      </c>
      <c r="AF36">
        <f>AF9/AK9</f>
        <v>0.625</v>
      </c>
      <c r="AG36">
        <f>AG9/AK9</f>
        <v>0.375</v>
      </c>
      <c r="AH36">
        <f>AH9/AK9</f>
        <v>0</v>
      </c>
      <c r="AI36">
        <f>(AK9*AN9-AF9*AN6-AG9*AN7-AH9*AN8-AJ9*AN10)/(AK9*AN9)</f>
        <v>0.73124999999999996</v>
      </c>
      <c r="AJ36">
        <f>AJ9/AK9</f>
        <v>0</v>
      </c>
      <c r="AN36">
        <f>AL61/AM61</f>
        <v>7.1729418700307752E-3</v>
      </c>
    </row>
    <row r="37" spans="2:40" ht="14.1" customHeight="1" x14ac:dyDescent="0.25">
      <c r="B37" t="s">
        <v>22</v>
      </c>
      <c r="D37">
        <f>D10/I10</f>
        <v>0.3</v>
      </c>
      <c r="E37">
        <f>E10/I10</f>
        <v>0.4</v>
      </c>
      <c r="F37">
        <f>F10/I10</f>
        <v>0.7</v>
      </c>
      <c r="G37">
        <f>G10/I10</f>
        <v>0</v>
      </c>
      <c r="H37">
        <f>(I10*L10-D10*L6-E10*L7-F10*L8-G10*L9)/(I10*L10)</f>
        <v>0.66249999999999998</v>
      </c>
      <c r="L37">
        <f>J62/K62</f>
        <v>3.3556959005455623E-3</v>
      </c>
      <c r="N37" t="s">
        <v>22</v>
      </c>
      <c r="P37">
        <f>P10/U10</f>
        <v>0.3</v>
      </c>
      <c r="Q37">
        <f>Q10/U10</f>
        <v>0.4</v>
      </c>
      <c r="R37">
        <f>R10/U10</f>
        <v>0.6</v>
      </c>
      <c r="S37">
        <f>S10/U10</f>
        <v>0</v>
      </c>
      <c r="T37">
        <f>(U10*X10-P10*X6-Q10*X7-R10*X8-S10*X9)/(U10*X10)</f>
        <v>0.6875</v>
      </c>
      <c r="W37" s="1"/>
      <c r="X37" s="5">
        <f>V62/W62</f>
        <v>6.8772834730281536E-3</v>
      </c>
      <c r="AD37" t="s">
        <v>22</v>
      </c>
      <c r="AF37">
        <f>AF10/AK10</f>
        <v>0.3</v>
      </c>
      <c r="AG37">
        <f>AG10/AK10</f>
        <v>0.4</v>
      </c>
      <c r="AH37">
        <f>AH10/AK10</f>
        <v>0.8</v>
      </c>
      <c r="AI37">
        <f>AI10/AK10</f>
        <v>0</v>
      </c>
      <c r="AJ37">
        <f>(AK10*AN10-AF10*AN6-AG10*AN7-AH10*AN8-AI10*AN9)/(AK10*AN10)</f>
        <v>0.63749999999999996</v>
      </c>
      <c r="AN37">
        <f>AL62/AM62</f>
        <v>6.5822290101458878E-3</v>
      </c>
    </row>
    <row r="38" spans="2:40" ht="14.1" customHeight="1" x14ac:dyDescent="0.25">
      <c r="B38" t="s">
        <v>6</v>
      </c>
      <c r="N38" t="s">
        <v>6</v>
      </c>
      <c r="AD38" t="s">
        <v>6</v>
      </c>
    </row>
    <row r="39" spans="2:40" ht="14.1" customHeight="1" x14ac:dyDescent="0.25">
      <c r="B39" t="s">
        <v>0</v>
      </c>
      <c r="D39">
        <f>(I15*L15-E15*L16-F15*L17-G15*L18-H15*L19)/(I15*L15)</f>
        <v>1</v>
      </c>
      <c r="E39">
        <f>E15/I15</f>
        <v>0</v>
      </c>
      <c r="F39">
        <f>F15/I15</f>
        <v>0</v>
      </c>
      <c r="G39">
        <f>G15/I15</f>
        <v>0</v>
      </c>
      <c r="H39">
        <f>H15/I15</f>
        <v>0</v>
      </c>
      <c r="K39">
        <f>E65/F65</f>
        <v>2.2231485341114355E-3</v>
      </c>
      <c r="L39">
        <f>J65/K65</f>
        <v>2.2240756185710315E-3</v>
      </c>
      <c r="N39" t="s">
        <v>0</v>
      </c>
      <c r="P39">
        <f>(U15*X15-Q15*X16-R15*X17-S15*X18-T15*X19)/(U15*X15)</f>
        <v>1</v>
      </c>
      <c r="Q39">
        <f>Q15/U15</f>
        <v>0</v>
      </c>
      <c r="R39">
        <f>R15/U15</f>
        <v>0</v>
      </c>
      <c r="S39">
        <f>S15/U15</f>
        <v>0</v>
      </c>
      <c r="T39">
        <f>T15/U15</f>
        <v>0</v>
      </c>
      <c r="W39">
        <f>Q65/R65</f>
        <v>4.7281323877068548E-3</v>
      </c>
      <c r="X39">
        <f>V65/W65</f>
        <v>5.0505050505050509E-3</v>
      </c>
      <c r="AD39" t="s">
        <v>0</v>
      </c>
      <c r="AF39">
        <f>(AK15*AN15-AG15*AN16-AH15*AN17-AI15*AN18-AJ15*AN19)/(AK15*AN15)</f>
        <v>1</v>
      </c>
      <c r="AG39">
        <f>AG15/AK15</f>
        <v>0</v>
      </c>
      <c r="AH39">
        <f>AH15/AK15</f>
        <v>0</v>
      </c>
      <c r="AI39">
        <f>AI15/AK15</f>
        <v>0</v>
      </c>
      <c r="AJ39">
        <f>AJ15/AK15</f>
        <v>0</v>
      </c>
      <c r="AM39">
        <f>AG65/AH65</f>
        <v>4.1961709939680042E-3</v>
      </c>
      <c r="AN39">
        <f>AL65/AM65</f>
        <v>3.9741679085941381E-3</v>
      </c>
    </row>
    <row r="40" spans="2:40" ht="14.1" customHeight="1" x14ac:dyDescent="0.25">
      <c r="B40" t="s">
        <v>2</v>
      </c>
      <c r="D40">
        <f>D16/I16</f>
        <v>0.22379310344827585</v>
      </c>
      <c r="E40">
        <f>(I16*L16-D16*L15-F16*L17-G16*L18-H16*L19)/(I16*L16)</f>
        <v>0.81350574712643675</v>
      </c>
      <c r="F40">
        <f>F16/I16</f>
        <v>0</v>
      </c>
      <c r="G40">
        <f>G16/I16</f>
        <v>0</v>
      </c>
      <c r="H40">
        <f>H16/I16</f>
        <v>0</v>
      </c>
      <c r="K40">
        <f>E66/F66</f>
        <v>3.0579090045319427E-3</v>
      </c>
      <c r="L40">
        <f>J66/K66</f>
        <v>3.0591841959433405E-3</v>
      </c>
      <c r="N40" t="s">
        <v>2</v>
      </c>
      <c r="P40">
        <f>P16/U16</f>
        <v>0.2</v>
      </c>
      <c r="Q40">
        <f>(U16*X16-P16*X15-R16*X17-S16*X18-T16*X19)/(U16*X16)</f>
        <v>0.83333333333333337</v>
      </c>
      <c r="R40">
        <f>R16/U16</f>
        <v>0</v>
      </c>
      <c r="S40">
        <f>S16/U16</f>
        <v>0</v>
      </c>
      <c r="T40">
        <f>T16/U16</f>
        <v>0</v>
      </c>
      <c r="W40">
        <f>Q66/R66</f>
        <v>5.6737588652482265E-3</v>
      </c>
      <c r="X40">
        <f>V66/W66</f>
        <v>6.0606060606060606E-3</v>
      </c>
      <c r="AD40" t="s">
        <v>2</v>
      </c>
      <c r="AF40">
        <f>AF16/AK16</f>
        <v>0.25</v>
      </c>
      <c r="AG40">
        <f>(AK16*AN16-AF16*AN15-AH16*AN17-AI16*AN18-AJ16*AN19)/(AK16*AN16)</f>
        <v>0.79166666666666663</v>
      </c>
      <c r="AH40">
        <f>AH16/AK16</f>
        <v>0</v>
      </c>
      <c r="AI40">
        <f>AI16/AK16</f>
        <v>0</v>
      </c>
      <c r="AJ40">
        <f>AJ16/AK16</f>
        <v>0</v>
      </c>
      <c r="AM40">
        <f>AG66/AH66</f>
        <v>6.6255331483705323E-3</v>
      </c>
      <c r="AN40">
        <f>AL66/AM66</f>
        <v>6.2750019609381126E-3</v>
      </c>
    </row>
    <row r="41" spans="2:40" ht="14.1" customHeight="1" x14ac:dyDescent="0.25">
      <c r="B41" t="s">
        <v>3</v>
      </c>
      <c r="D41">
        <f>D17/I17</f>
        <v>0</v>
      </c>
      <c r="E41">
        <f>E17/I17</f>
        <v>0.1388888888888889</v>
      </c>
      <c r="F41">
        <f>(I17*L17-D17*L15-E17*L16-G17*L18-H17*L19)/(I17*L17)</f>
        <v>0.86111111111111105</v>
      </c>
      <c r="G41">
        <f>G17/I17</f>
        <v>0</v>
      </c>
      <c r="H41">
        <f>H17/I17</f>
        <v>0</v>
      </c>
      <c r="K41">
        <f>E67/F67</f>
        <v>1.7928617210576094E-3</v>
      </c>
      <c r="L41">
        <f>J67/K67</f>
        <v>1.7936093698153479E-3</v>
      </c>
      <c r="N41" t="s">
        <v>3</v>
      </c>
      <c r="P41">
        <f>P17/U17</f>
        <v>0</v>
      </c>
      <c r="Q41">
        <f>Q17/U17</f>
        <v>0.16666666666666666</v>
      </c>
      <c r="R41">
        <f>(U17*X17-P17*X15-Q17*X16-S17*X18-T17*X19)/(U17*X17)</f>
        <v>0.83333333333333326</v>
      </c>
      <c r="S41">
        <f>S17/U17</f>
        <v>0</v>
      </c>
      <c r="T41">
        <f>T17/U17</f>
        <v>0</v>
      </c>
      <c r="W41">
        <f>Q67/R67</f>
        <v>4.7281323877068565E-3</v>
      </c>
      <c r="X41">
        <f>V67/W67</f>
        <v>5.0505050505050501E-3</v>
      </c>
      <c r="AD41" t="s">
        <v>3</v>
      </c>
      <c r="AF41">
        <f>AF17/AK17</f>
        <v>0</v>
      </c>
      <c r="AG41">
        <f>AG17/AK17</f>
        <v>0.125</v>
      </c>
      <c r="AH41">
        <f>(AK17*AN17-AF17*AN15-AG17*AN16-AI17*AN18-AJ17*AN19)/(AK17*AN17)</f>
        <v>0.87499999999999989</v>
      </c>
      <c r="AI41">
        <f>AI17/AK17</f>
        <v>0</v>
      </c>
      <c r="AJ41">
        <f>AJ17/AK17</f>
        <v>0</v>
      </c>
      <c r="AM41">
        <f>AG67/AH67</f>
        <v>2.9972649956914316E-3</v>
      </c>
      <c r="AN41">
        <f>AL67/AM67</f>
        <v>2.8386913632815276E-3</v>
      </c>
    </row>
    <row r="42" spans="2:40" ht="14.1" customHeight="1" x14ac:dyDescent="0.25">
      <c r="B42" t="s">
        <v>21</v>
      </c>
      <c r="D42">
        <f>D18/I18</f>
        <v>0.54861111111111116</v>
      </c>
      <c r="E42">
        <f>E18/I18</f>
        <v>0.4513888888888889</v>
      </c>
      <c r="F42">
        <f>F18/I18</f>
        <v>0</v>
      </c>
      <c r="G42">
        <f>(I18*L18-D18*L15-E18*L16-F18*L17-H18*L19)/(I18*L18)</f>
        <v>0.72743055555555558</v>
      </c>
      <c r="H42">
        <f>H18/I18</f>
        <v>0</v>
      </c>
      <c r="K42">
        <f>E68/F68</f>
        <v>3.3532932543160559E-3</v>
      </c>
      <c r="L42">
        <f>J68/K68</f>
        <v>3.354691625147713E-3</v>
      </c>
      <c r="N42" t="s">
        <v>21</v>
      </c>
      <c r="P42">
        <f>P18/U18</f>
        <v>0.5</v>
      </c>
      <c r="Q42">
        <f>Q18/U18</f>
        <v>0.5</v>
      </c>
      <c r="R42">
        <f>R18/U18</f>
        <v>0</v>
      </c>
      <c r="S42">
        <f>(U18*X18-P18*X15-Q18*X16-R18*X17-T18*X19)/(U18*X18)</f>
        <v>0.72499999999999998</v>
      </c>
      <c r="T42">
        <f>T18/U18</f>
        <v>0</v>
      </c>
      <c r="W42">
        <f>Q68/R68</f>
        <v>6.521561914078421E-3</v>
      </c>
      <c r="X42">
        <f>V68/W68</f>
        <v>6.966213862765587E-3</v>
      </c>
      <c r="AD42" t="s">
        <v>21</v>
      </c>
      <c r="AF42">
        <f>AF18/AK18</f>
        <v>0.625</v>
      </c>
      <c r="AG42">
        <f>AG18/AK18</f>
        <v>0.375</v>
      </c>
      <c r="AH42">
        <f>AH18/AK18</f>
        <v>0</v>
      </c>
      <c r="AI42">
        <f>(AK18*AN18-AF18*AN15-AG18*AN16-AH18*AN17-AJ18*AN19)/(AK18*AN18)</f>
        <v>0.73124999999999996</v>
      </c>
      <c r="AJ42">
        <f>AJ18/AK18</f>
        <v>0</v>
      </c>
      <c r="AM42">
        <f>AG68/AH68</f>
        <v>7.1729418700307761E-3</v>
      </c>
      <c r="AN42">
        <f>AL68/AM68</f>
        <v>6.7934494164002364E-3</v>
      </c>
    </row>
    <row r="43" spans="2:40" ht="14.1" customHeight="1" x14ac:dyDescent="0.25">
      <c r="B43" t="s">
        <v>22</v>
      </c>
      <c r="D43">
        <f>D19/I19</f>
        <v>0.3</v>
      </c>
      <c r="E43">
        <f>E19/I19</f>
        <v>0.4</v>
      </c>
      <c r="F43">
        <f>F19/I19</f>
        <v>0.72</v>
      </c>
      <c r="G43">
        <f>G19/I19</f>
        <v>0</v>
      </c>
      <c r="H43">
        <f>(I19*L19-D19*L15-E19*L16-F19*L17-G19*L18)/(I19*L19)</f>
        <v>0.65750000000000008</v>
      </c>
      <c r="K43">
        <f>E69/F69</f>
        <v>3.3812145005497115E-3</v>
      </c>
      <c r="L43">
        <f>J69/K69</f>
        <v>3.3826245149369293E-3</v>
      </c>
      <c r="N43" t="s">
        <v>22</v>
      </c>
      <c r="P43">
        <f>P19/U19</f>
        <v>0.3</v>
      </c>
      <c r="Q43">
        <f>Q19/U19</f>
        <v>0.4</v>
      </c>
      <c r="R43">
        <f>R19/U19</f>
        <v>0.6</v>
      </c>
      <c r="S43">
        <f>S19/U19</f>
        <v>0</v>
      </c>
      <c r="T43">
        <f>(U19*X19-P19*X15-Q19*X16-R19*X17-S19*X18)/(U19*X19)</f>
        <v>0.6875</v>
      </c>
      <c r="W43">
        <f>Q69/R69</f>
        <v>6.8772834730281545E-3</v>
      </c>
      <c r="X43">
        <f>V69/W69</f>
        <v>7.3461891643709816E-3</v>
      </c>
      <c r="AD43" t="s">
        <v>22</v>
      </c>
      <c r="AF43">
        <f>AF19/AK19</f>
        <v>0.3</v>
      </c>
      <c r="AG43">
        <f>AG19/AK19</f>
        <v>0.4</v>
      </c>
      <c r="AH43">
        <f>AH19/AK19</f>
        <v>0.8</v>
      </c>
      <c r="AI43">
        <f>AI19/AK19</f>
        <v>0</v>
      </c>
      <c r="AJ43">
        <f>(AK19*AN19-AF19*AN15-AG19*AN16-AH19*AN17-AI19*AN18)/(AK19*AN19)</f>
        <v>0.63749999999999996</v>
      </c>
      <c r="AM43">
        <f>AG69/AH69</f>
        <v>6.5822290101458887E-3</v>
      </c>
      <c r="AN43">
        <f>AL69/AM69</f>
        <v>6.2339888762260988E-3</v>
      </c>
    </row>
    <row r="44" spans="2:40" ht="14.1" customHeight="1" x14ac:dyDescent="0.25">
      <c r="B44" t="s">
        <v>23</v>
      </c>
      <c r="N44" t="s">
        <v>23</v>
      </c>
      <c r="AD44" t="s">
        <v>23</v>
      </c>
    </row>
    <row r="45" spans="2:40" ht="14.1" customHeight="1" x14ac:dyDescent="0.25">
      <c r="B45" t="s">
        <v>0</v>
      </c>
      <c r="D45">
        <f>(I24*L24-E24*L25-F24*L26-G24*L27-H24*L28)/(I24*L24)</f>
        <v>1</v>
      </c>
      <c r="E45">
        <f>E24/I24</f>
        <v>0</v>
      </c>
      <c r="F45">
        <f>F24/I24</f>
        <v>0</v>
      </c>
      <c r="G45">
        <f>G24/I24</f>
        <v>0</v>
      </c>
      <c r="H45">
        <f>H24/I24</f>
        <v>0</v>
      </c>
      <c r="K45">
        <f>E72/F72</f>
        <v>2.2240756185710315E-3</v>
      </c>
      <c r="N45" t="s">
        <v>0</v>
      </c>
      <c r="P45">
        <f>(U24*X24-Q24*X25-R24*X26-S24*X27-T24*X28)/(U24*X24)</f>
        <v>1</v>
      </c>
      <c r="Q45">
        <f>Q24/U24</f>
        <v>0</v>
      </c>
      <c r="R45">
        <f>R24/U24</f>
        <v>0</v>
      </c>
      <c r="S45">
        <f>S24/U24</f>
        <v>0</v>
      </c>
      <c r="T45">
        <f>T24/U24</f>
        <v>0</v>
      </c>
      <c r="W45">
        <f>Q72/R72</f>
        <v>5.0505050505050501E-3</v>
      </c>
      <c r="AD45" t="s">
        <v>0</v>
      </c>
      <c r="AF45">
        <f>(AK24*AN24-AG24*AN25-AH24*AN26-AI24*AN27-AJ24*AN28)/(AK24*AN24)</f>
        <v>1</v>
      </c>
      <c r="AG45">
        <f>AG24/AK24</f>
        <v>0</v>
      </c>
      <c r="AH45">
        <f>AH24/AK24</f>
        <v>0</v>
      </c>
      <c r="AI45">
        <f>AI24/AK24</f>
        <v>0</v>
      </c>
      <c r="AJ45">
        <f>AJ24/AK24</f>
        <v>0</v>
      </c>
      <c r="AM45">
        <f>AG72/AH72</f>
        <v>3.9741679085941381E-3</v>
      </c>
    </row>
    <row r="46" spans="2:40" ht="14.1" customHeight="1" x14ac:dyDescent="0.25">
      <c r="B46" t="s">
        <v>2</v>
      </c>
      <c r="D46">
        <f>D25/I25</f>
        <v>0.22534246575342465</v>
      </c>
      <c r="E46">
        <f>(I25*L25-D25*L24-F25*L26-G25*L27-H25*L28)/(I25*L25)</f>
        <v>0.81221461187214616</v>
      </c>
      <c r="F46">
        <f>F25/I25</f>
        <v>0</v>
      </c>
      <c r="G46">
        <f>G25/I25</f>
        <v>0</v>
      </c>
      <c r="H46">
        <f>H25/I25</f>
        <v>0</v>
      </c>
      <c r="K46">
        <f>E73/F73</f>
        <v>3.0852602045391537E-3</v>
      </c>
      <c r="N46" t="s">
        <v>2</v>
      </c>
      <c r="P46">
        <f>P25/U25</f>
        <v>0.2</v>
      </c>
      <c r="Q46">
        <f>(U25*X25-P25*X24-R25*X26-S25*X27-T25*X28)/(U25*X25)</f>
        <v>0.83333333333333337</v>
      </c>
      <c r="R46">
        <f>R25/U25</f>
        <v>0</v>
      </c>
      <c r="S46">
        <f>S25/U25</f>
        <v>0</v>
      </c>
      <c r="T46">
        <f>T25/U25</f>
        <v>0</v>
      </c>
      <c r="W46">
        <f>Q73/R73</f>
        <v>6.0606060606060597E-3</v>
      </c>
      <c r="AD46" t="s">
        <v>2</v>
      </c>
      <c r="AF46">
        <f>AF25/AK25</f>
        <v>0.25</v>
      </c>
      <c r="AG46">
        <f>(AK25*AN25-AF25*AN24-AH25*AN26-AI25*AN27-AJ25*AN28)/(AK25*AN25)</f>
        <v>0.79166666666666663</v>
      </c>
      <c r="AH46">
        <f>AH25/AK25</f>
        <v>0</v>
      </c>
      <c r="AI46">
        <f>AI25/AK25</f>
        <v>0</v>
      </c>
      <c r="AJ46">
        <f>AJ25/AK25</f>
        <v>0</v>
      </c>
      <c r="AM46">
        <f>AG73/AH73</f>
        <v>6.2750019609381135E-3</v>
      </c>
    </row>
    <row r="47" spans="2:40" ht="14.1" customHeight="1" x14ac:dyDescent="0.25">
      <c r="B47" t="s">
        <v>3</v>
      </c>
      <c r="D47">
        <f>D26/I26</f>
        <v>0</v>
      </c>
      <c r="E47">
        <f>E26/I26</f>
        <v>0.13513513513513514</v>
      </c>
      <c r="F47">
        <f>(I26*L26-D26*L24-E26*L25-G26*L27-H26*L28)/(I26*L26)</f>
        <v>0.86486486486486491</v>
      </c>
      <c r="G47">
        <f>G26/I26</f>
        <v>0</v>
      </c>
      <c r="H47">
        <f>H26/I26</f>
        <v>0</v>
      </c>
      <c r="K47">
        <f>E74/F74</f>
        <v>1.7375590770086183E-3</v>
      </c>
      <c r="N47" t="s">
        <v>3</v>
      </c>
      <c r="P47">
        <f>P26/U26</f>
        <v>0</v>
      </c>
      <c r="Q47">
        <f>Q26/U26</f>
        <v>0.16666666666666666</v>
      </c>
      <c r="R47">
        <f>(U26*X26-P26*X24-Q26*X25-S26*X27-T26*X28)/(U26*X26)</f>
        <v>0.83333333333333337</v>
      </c>
      <c r="S47">
        <f>S26/U26</f>
        <v>0</v>
      </c>
      <c r="T47">
        <f>T26/U26</f>
        <v>0</v>
      </c>
      <c r="W47">
        <f>Q74/R74</f>
        <v>5.0505050505050509E-3</v>
      </c>
      <c r="AD47" t="s">
        <v>3</v>
      </c>
      <c r="AF47">
        <f>AF26/AK26</f>
        <v>0</v>
      </c>
      <c r="AG47">
        <f>AG26/AK26</f>
        <v>0.125</v>
      </c>
      <c r="AH47">
        <f>(AK26*AN26-AF26*AN24-AG26*AN25-AI26*AN27-AJ26*AN28)/(AK26*AN26)</f>
        <v>0.875</v>
      </c>
      <c r="AI47">
        <f>AI26/AK26</f>
        <v>0</v>
      </c>
      <c r="AJ47">
        <f>AJ26/AK26</f>
        <v>0</v>
      </c>
      <c r="AM47">
        <f>AG74/AH74</f>
        <v>2.8386913632815268E-3</v>
      </c>
    </row>
    <row r="48" spans="2:40" ht="14.1" customHeight="1" x14ac:dyDescent="0.25">
      <c r="B48" t="s">
        <v>21</v>
      </c>
      <c r="D48">
        <f>D27/I27</f>
        <v>0.54166666666666663</v>
      </c>
      <c r="E48">
        <f>E27/I27</f>
        <v>0.45833333333333331</v>
      </c>
      <c r="F48">
        <f>F27/I27</f>
        <v>0</v>
      </c>
      <c r="G48">
        <f>(I27*L27-D27*L24-E27*L25-F27*L26-H27*L28)/(I27*L27)</f>
        <v>0.7270833333333333</v>
      </c>
      <c r="H48">
        <f>H27/I27</f>
        <v>0</v>
      </c>
      <c r="K48">
        <f>E75/F75</f>
        <v>3.3138089445757493E-3</v>
      </c>
      <c r="N48" t="s">
        <v>21</v>
      </c>
      <c r="P48">
        <f>P27/U27</f>
        <v>0.5</v>
      </c>
      <c r="Q48">
        <f>Q27/U27</f>
        <v>0.5</v>
      </c>
      <c r="R48">
        <f>R27/U27</f>
        <v>0</v>
      </c>
      <c r="S48">
        <f>(U27*X27-P27*X24-Q27*X25-R27*X26-T27*X28)/(U27*X27)</f>
        <v>0.72499999999999998</v>
      </c>
      <c r="T48">
        <f>T27/U27</f>
        <v>0</v>
      </c>
      <c r="W48">
        <f>Q75/R75</f>
        <v>6.966213862765587E-3</v>
      </c>
      <c r="AD48" t="s">
        <v>21</v>
      </c>
      <c r="AF48">
        <f>AF27/AK27</f>
        <v>0.625</v>
      </c>
      <c r="AG48">
        <f>AG27/AK27</f>
        <v>0.375</v>
      </c>
      <c r="AH48">
        <f>AH27/AK27</f>
        <v>0</v>
      </c>
      <c r="AI48">
        <f>(AK27*AN27-AF27*AN24-AG27*AN25-AH27*AN26-AJ27*AN28)/(AK27*AN27)</f>
        <v>0.73124999999999996</v>
      </c>
      <c r="AJ48">
        <f>AJ27/AK27</f>
        <v>0</v>
      </c>
      <c r="AM48">
        <f>AG75/AH75</f>
        <v>6.7934494164002364E-3</v>
      </c>
    </row>
    <row r="49" spans="2:39" ht="14.1" customHeight="1" x14ac:dyDescent="0.25">
      <c r="B49" t="s">
        <v>22</v>
      </c>
      <c r="D49">
        <f>D28/I28</f>
        <v>0.3</v>
      </c>
      <c r="E49">
        <f>E28/I28</f>
        <v>0.4</v>
      </c>
      <c r="F49">
        <f>F28/I28</f>
        <v>0.74</v>
      </c>
      <c r="G49">
        <f>G28/I28</f>
        <v>0</v>
      </c>
      <c r="H49">
        <f>(I28*L28-D28*L24-E28*L25-F28*L26-G28*L27)/(I28*L28)</f>
        <v>0.65249999999999997</v>
      </c>
      <c r="K49">
        <f>E76/F76</f>
        <v>3.4085450093042629E-3</v>
      </c>
      <c r="N49" t="s">
        <v>22</v>
      </c>
      <c r="P49">
        <f>P28/U28</f>
        <v>0.3</v>
      </c>
      <c r="Q49">
        <f>Q28/U28</f>
        <v>0.4</v>
      </c>
      <c r="R49">
        <f>R28/U28</f>
        <v>0.6</v>
      </c>
      <c r="S49">
        <f>S28/U28</f>
        <v>0</v>
      </c>
      <c r="T49">
        <f>(U28*X28-P28*X24-Q28*X25-R28*X26-S28*X27)/(U28*X28)</f>
        <v>0.6875</v>
      </c>
      <c r="W49">
        <f>Q76/R76</f>
        <v>7.3461891643709825E-3</v>
      </c>
      <c r="AD49" t="s">
        <v>22</v>
      </c>
      <c r="AF49">
        <f>AF28/AK28</f>
        <v>0.3</v>
      </c>
      <c r="AG49">
        <f>AG28/AK28</f>
        <v>0.4</v>
      </c>
      <c r="AH49">
        <f>AH28/AK28</f>
        <v>0.8</v>
      </c>
      <c r="AI49">
        <f>AI28/AK28</f>
        <v>0</v>
      </c>
      <c r="AJ49">
        <f>(AK28*AN28-AF28*AN24-AG28*AN25-AH28*AN26-AI28*AN27)/(AK28*AN28)</f>
        <v>0.63749999999999996</v>
      </c>
      <c r="AM49">
        <f>AG76/AH76</f>
        <v>6.2339888762260997E-3</v>
      </c>
    </row>
    <row r="52" spans="2:39" ht="14.1" customHeight="1" x14ac:dyDescent="0.25">
      <c r="C52" s="1" t="s">
        <v>24</v>
      </c>
      <c r="H52" s="1" t="s">
        <v>25</v>
      </c>
      <c r="O52" s="1" t="s">
        <v>24</v>
      </c>
      <c r="P52" s="1"/>
      <c r="Q52" s="1"/>
      <c r="R52" s="1"/>
      <c r="S52" s="1"/>
      <c r="T52" s="1" t="s">
        <v>25</v>
      </c>
      <c r="U52" s="1"/>
      <c r="V52" s="1"/>
      <c r="W52" s="1"/>
      <c r="AE52" s="1" t="s">
        <v>24</v>
      </c>
      <c r="AJ52" s="1" t="s">
        <v>25</v>
      </c>
    </row>
    <row r="53" spans="2:39" ht="14.1" customHeight="1" x14ac:dyDescent="0.25">
      <c r="E53" t="s">
        <v>9</v>
      </c>
      <c r="F53" t="s">
        <v>9</v>
      </c>
      <c r="J53" t="s">
        <v>9</v>
      </c>
      <c r="K53" t="s">
        <v>9</v>
      </c>
      <c r="Q53" t="s">
        <v>9</v>
      </c>
      <c r="R53" t="s">
        <v>9</v>
      </c>
      <c r="V53" t="s">
        <v>9</v>
      </c>
      <c r="W53" t="s">
        <v>9</v>
      </c>
      <c r="AG53" t="s">
        <v>9</v>
      </c>
      <c r="AH53" t="s">
        <v>9</v>
      </c>
      <c r="AL53" t="s">
        <v>9</v>
      </c>
      <c r="AM53" t="s">
        <v>9</v>
      </c>
    </row>
    <row r="54" spans="2:39" ht="14.1" customHeight="1" x14ac:dyDescent="0.25">
      <c r="C54" t="s">
        <v>7</v>
      </c>
      <c r="D54" t="s">
        <v>7</v>
      </c>
      <c r="E54" t="s">
        <v>16</v>
      </c>
      <c r="F54" t="s">
        <v>7</v>
      </c>
      <c r="H54" t="s">
        <v>7</v>
      </c>
      <c r="I54" t="s">
        <v>7</v>
      </c>
      <c r="J54" t="s">
        <v>16</v>
      </c>
      <c r="K54" t="s">
        <v>7</v>
      </c>
      <c r="O54" t="s">
        <v>7</v>
      </c>
      <c r="P54" t="s">
        <v>7</v>
      </c>
      <c r="Q54" t="s">
        <v>16</v>
      </c>
      <c r="R54" t="s">
        <v>7</v>
      </c>
      <c r="T54" t="s">
        <v>7</v>
      </c>
      <c r="U54" t="s">
        <v>7</v>
      </c>
      <c r="V54" t="s">
        <v>16</v>
      </c>
      <c r="W54" t="s">
        <v>7</v>
      </c>
      <c r="AE54" t="s">
        <v>7</v>
      </c>
      <c r="AF54" t="s">
        <v>7</v>
      </c>
      <c r="AG54" t="s">
        <v>16</v>
      </c>
      <c r="AH54" t="s">
        <v>7</v>
      </c>
      <c r="AJ54" t="s">
        <v>7</v>
      </c>
      <c r="AK54" t="s">
        <v>7</v>
      </c>
      <c r="AL54" t="s">
        <v>16</v>
      </c>
      <c r="AM54" t="s">
        <v>7</v>
      </c>
    </row>
    <row r="55" spans="2:39" ht="14.1" customHeight="1" x14ac:dyDescent="0.25">
      <c r="C55" t="s">
        <v>14</v>
      </c>
      <c r="D55" t="s">
        <v>15</v>
      </c>
      <c r="E55" t="s">
        <v>17</v>
      </c>
      <c r="F55" t="s">
        <v>15</v>
      </c>
      <c r="H55" t="s">
        <v>14</v>
      </c>
      <c r="I55" t="s">
        <v>15</v>
      </c>
      <c r="J55" t="s">
        <v>17</v>
      </c>
      <c r="K55" t="s">
        <v>15</v>
      </c>
      <c r="O55" t="s">
        <v>14</v>
      </c>
      <c r="P55" t="s">
        <v>15</v>
      </c>
      <c r="Q55" t="s">
        <v>17</v>
      </c>
      <c r="R55" t="s">
        <v>15</v>
      </c>
      <c r="T55" t="s">
        <v>14</v>
      </c>
      <c r="U55" t="s">
        <v>15</v>
      </c>
      <c r="V55" t="s">
        <v>17</v>
      </c>
      <c r="W55" t="s">
        <v>15</v>
      </c>
      <c r="AE55" t="s">
        <v>14</v>
      </c>
      <c r="AF55" t="s">
        <v>15</v>
      </c>
      <c r="AG55" t="s">
        <v>17</v>
      </c>
      <c r="AH55" t="s">
        <v>15</v>
      </c>
      <c r="AJ55" t="s">
        <v>14</v>
      </c>
      <c r="AK55" t="s">
        <v>15</v>
      </c>
      <c r="AL55" t="s">
        <v>17</v>
      </c>
      <c r="AM55" t="s">
        <v>15</v>
      </c>
    </row>
    <row r="56" spans="2:39" ht="14.1" customHeight="1" x14ac:dyDescent="0.25">
      <c r="C56" t="str">
        <f xml:space="preserve"> L4</f>
        <v>A</v>
      </c>
      <c r="D56" t="s">
        <v>10</v>
      </c>
      <c r="E56" t="s">
        <v>18</v>
      </c>
      <c r="F56" t="s">
        <v>10</v>
      </c>
      <c r="H56" t="str">
        <f xml:space="preserve"> L4</f>
        <v>A</v>
      </c>
      <c r="I56" t="s">
        <v>10</v>
      </c>
      <c r="J56" t="s">
        <v>18</v>
      </c>
      <c r="K56" t="s">
        <v>10</v>
      </c>
      <c r="O56" t="str">
        <f xml:space="preserve"> X4</f>
        <v>D</v>
      </c>
      <c r="P56" t="s">
        <v>10</v>
      </c>
      <c r="Q56" t="s">
        <v>18</v>
      </c>
      <c r="R56" t="s">
        <v>10</v>
      </c>
      <c r="T56" t="str">
        <f>X4</f>
        <v>D</v>
      </c>
      <c r="U56" t="s">
        <v>10</v>
      </c>
      <c r="V56" t="s">
        <v>18</v>
      </c>
      <c r="W56" t="s">
        <v>10</v>
      </c>
      <c r="AE56" t="str">
        <f>AN4</f>
        <v>D</v>
      </c>
      <c r="AF56" t="s">
        <v>10</v>
      </c>
      <c r="AG56" t="s">
        <v>18</v>
      </c>
      <c r="AH56" t="s">
        <v>10</v>
      </c>
      <c r="AJ56" t="str">
        <f>AN4</f>
        <v>D</v>
      </c>
      <c r="AK56" t="s">
        <v>10</v>
      </c>
      <c r="AL56" t="s">
        <v>18</v>
      </c>
      <c r="AM56" t="s">
        <v>10</v>
      </c>
    </row>
    <row r="57" spans="2:39" ht="14.1" customHeight="1" x14ac:dyDescent="0.25">
      <c r="B57" t="s">
        <v>5</v>
      </c>
    </row>
    <row r="58" spans="2:39" ht="14.1" customHeight="1" x14ac:dyDescent="0.25">
      <c r="B58" t="s">
        <v>0</v>
      </c>
      <c r="H58">
        <f>(I6*L6-E6*L7-F6*L8-G6*L9-H6*L10)*$C$20/$C$11</f>
        <v>99.958333333333329</v>
      </c>
      <c r="I58">
        <f t="shared" ref="I58:I63" si="6">H58/C6</f>
        <v>0.99958333333333327</v>
      </c>
      <c r="J58">
        <f>L6/$H$63</f>
        <v>1.1909724289882687E-3</v>
      </c>
      <c r="K58">
        <f>I58/$I$63</f>
        <v>0.53571428571428559</v>
      </c>
      <c r="T58">
        <f>(U6*X6-Q6*X7-R6*X8-S6*X9-T6*X10)*$O$20/$O$11</f>
        <v>11.75</v>
      </c>
      <c r="U58">
        <f>T58/O6</f>
        <v>0.23499999999999999</v>
      </c>
      <c r="V58">
        <f>X6/$T$63</f>
        <v>2.4177949709864601E-3</v>
      </c>
      <c r="W58">
        <f>U58/$U$63</f>
        <v>0.51136363636363624</v>
      </c>
      <c r="AJ58">
        <f>(AK6*AN6-AG6*AN7-AH6*AN8-AI6*AN9-AJ6*AN10)*$AE$20/$AE$11</f>
        <v>13.239583333333334</v>
      </c>
      <c r="AK58">
        <f t="shared" ref="AK58:AK62" si="7">AJ58/AE6</f>
        <v>0.2647916666666667</v>
      </c>
      <c r="AL58">
        <f>AN6/$AJ$63</f>
        <v>2.3603461841070024E-3</v>
      </c>
      <c r="AM58">
        <f>AK58/$AK$63</f>
        <v>0.56250000000000011</v>
      </c>
    </row>
    <row r="59" spans="2:39" ht="14.1" customHeight="1" x14ac:dyDescent="0.25">
      <c r="B59" t="s">
        <v>2</v>
      </c>
      <c r="H59">
        <f>(I7*L7-D7*L6-F7*L8-G7*L9-H7*L10)*$C$20/$C$11</f>
        <v>87.963333333333338</v>
      </c>
      <c r="I59">
        <f t="shared" si="6"/>
        <v>0.87963333333333338</v>
      </c>
      <c r="J59">
        <f>L7/$H$63</f>
        <v>1.4291669147859225E-3</v>
      </c>
      <c r="K59">
        <f>I59/$I$63</f>
        <v>0.47142857142857136</v>
      </c>
      <c r="T59">
        <f>(U7*X7-P7*X6-R7*X8-S7*X9-T7*X10)*$O$20/$O$11</f>
        <v>11.75</v>
      </c>
      <c r="U59">
        <f t="shared" ref="U59:U63" si="8">T59/O7</f>
        <v>0.23499999999999999</v>
      </c>
      <c r="V59">
        <f>X7/$T$63</f>
        <v>2.9013539651837521E-3</v>
      </c>
      <c r="W59">
        <f>U59/$U$63</f>
        <v>0.51136363636363624</v>
      </c>
      <c r="AJ59">
        <f>(AK7*AN7-AF7*AN6-AH7*AN8-AI7*AN9-AJ7*AN10)*$AE$20/$AE$11</f>
        <v>10.062083333333334</v>
      </c>
      <c r="AK59">
        <f>AJ59/AE7</f>
        <v>0.20124166666666668</v>
      </c>
      <c r="AL59">
        <f>AN7/$AJ$63</f>
        <v>2.8324154209284024E-3</v>
      </c>
      <c r="AM59">
        <f>AK59/$AK$63</f>
        <v>0.42750000000000005</v>
      </c>
    </row>
    <row r="60" spans="2:39" ht="14.1" customHeight="1" x14ac:dyDescent="0.25">
      <c r="B60" t="s">
        <v>3</v>
      </c>
      <c r="H60">
        <f>(I8*L8-D8*L6-E8*L7-G8*L9-H8*L10)*$C$20/$C$11</f>
        <v>71.97</v>
      </c>
      <c r="I60">
        <f t="shared" si="6"/>
        <v>1.4394</v>
      </c>
      <c r="J60">
        <f>L8/$H$63</f>
        <v>1.4291669147859225E-3</v>
      </c>
      <c r="K60">
        <f>I60/$I$63</f>
        <v>0.77142857142857135</v>
      </c>
      <c r="T60">
        <f>(U8*X8-P8*X6-Q8*X7-S8*X9-T8*X10)*$O$20/$O$11</f>
        <v>7.05</v>
      </c>
      <c r="U60">
        <f t="shared" si="8"/>
        <v>0.28199999999999997</v>
      </c>
      <c r="V60">
        <f>X8/$T$63</f>
        <v>2.9013539651837521E-3</v>
      </c>
      <c r="W60">
        <f>U60/$U$63</f>
        <v>0.61363636363636354</v>
      </c>
      <c r="AJ60">
        <f>(AK8*AN8-AF8*AN6-AG8*AN7-AI8*AN9-AJ8*AN10)*$AE$20/$AE$11</f>
        <v>11.12125</v>
      </c>
      <c r="AK60">
        <f t="shared" si="7"/>
        <v>0.44484999999999997</v>
      </c>
      <c r="AL60">
        <f>AN8/$AJ$63</f>
        <v>2.8324154209284024E-3</v>
      </c>
      <c r="AM60">
        <f>AK60/$AK$63</f>
        <v>0.94499999999999995</v>
      </c>
    </row>
    <row r="61" spans="2:39" ht="14.1" customHeight="1" x14ac:dyDescent="0.25">
      <c r="B61" t="s">
        <v>21</v>
      </c>
      <c r="H61">
        <f>(I9*L9-D9*L6-E9*L7-F9*L8-H9*L10)*$C$20/$C$11</f>
        <v>261.89083333333332</v>
      </c>
      <c r="I61">
        <f t="shared" si="6"/>
        <v>2.6189083333333332</v>
      </c>
      <c r="J61">
        <f>L9/$H$63</f>
        <v>4.7638897159530749E-3</v>
      </c>
      <c r="K61">
        <f>I61/$I$63</f>
        <v>1.4035714285714282</v>
      </c>
      <c r="T61">
        <f>(U9*X9-P9*X6-Q9*X7-R9*X8-T9*X10)*$O$20/$O$11</f>
        <v>34.075000000000003</v>
      </c>
      <c r="U61">
        <f t="shared" si="8"/>
        <v>0.68150000000000011</v>
      </c>
      <c r="V61">
        <f>X9/$T$63</f>
        <v>9.6711798839458404E-3</v>
      </c>
      <c r="W61">
        <f>U61/$U$63</f>
        <v>1.4829545454545454</v>
      </c>
      <c r="AJ61">
        <f>(AK9*AN9-AF9*AN6-AG9*AN7-AH9*AN8-AJ9*AN10)*$AE$20/$AE$11</f>
        <v>30.980625</v>
      </c>
      <c r="AK61">
        <f t="shared" si="7"/>
        <v>0.61961250000000001</v>
      </c>
      <c r="AL61">
        <f>AN9/$AJ$63</f>
        <v>9.4413847364280094E-3</v>
      </c>
      <c r="AM61">
        <f>AK61/$AK$63</f>
        <v>1.3162500000000001</v>
      </c>
    </row>
    <row r="62" spans="2:39" ht="14.1" customHeight="1" x14ac:dyDescent="0.25">
      <c r="B62" t="s">
        <v>22</v>
      </c>
      <c r="H62">
        <f>(I10*L10-D10*L6-E10*L7-F10*L8-G10*L9)*$C$20/$C$11</f>
        <v>317.86750000000001</v>
      </c>
      <c r="I62">
        <f t="shared" si="6"/>
        <v>3.1786750000000001</v>
      </c>
      <c r="J62">
        <f>L10/$H$63</f>
        <v>5.7166676591436901E-3</v>
      </c>
      <c r="K62">
        <f>I62/$I$63</f>
        <v>1.7035714285714285</v>
      </c>
      <c r="T62">
        <f>(U10*X10-P10*X6-Q10*X7-R10*X8-S10*X9)*$O$20/$O$11</f>
        <v>38.774999999999999</v>
      </c>
      <c r="U62">
        <f t="shared" si="8"/>
        <v>0.77549999999999997</v>
      </c>
      <c r="V62">
        <f>X10/$T$63</f>
        <v>1.1605415860735008E-2</v>
      </c>
      <c r="W62">
        <f>U62/$U$63</f>
        <v>1.6874999999999998</v>
      </c>
      <c r="AJ62">
        <f>(AK10*AN10-AF10*AN6-AG10*AN7-AH10*AN8-AI10*AN9)*$AE$20/$AE$11</f>
        <v>40.513125000000002</v>
      </c>
      <c r="AK62">
        <f t="shared" si="7"/>
        <v>0.8102625</v>
      </c>
      <c r="AL62">
        <f>AN10/$AJ$63</f>
        <v>1.132966168371361E-2</v>
      </c>
      <c r="AM62">
        <f>AK62/$AK$63</f>
        <v>1.7212499999999999</v>
      </c>
    </row>
    <row r="63" spans="2:39" ht="14.1" customHeight="1" x14ac:dyDescent="0.25">
      <c r="H63">
        <f>SUM(H58:H62)</f>
        <v>839.65000000000009</v>
      </c>
      <c r="I63">
        <f t="shared" si="6"/>
        <v>1.8658888888888892</v>
      </c>
      <c r="T63">
        <f>SUM(T58:T62)</f>
        <v>103.4</v>
      </c>
      <c r="U63">
        <f t="shared" si="8"/>
        <v>0.45955555555555561</v>
      </c>
      <c r="AJ63">
        <f>SUM(AJ58:AJ62)</f>
        <v>105.91666666666667</v>
      </c>
      <c r="AK63">
        <f>AJ63/AE11</f>
        <v>0.47074074074074074</v>
      </c>
    </row>
    <row r="64" spans="2:39" ht="14.1" customHeight="1" x14ac:dyDescent="0.25">
      <c r="B64" t="s">
        <v>6</v>
      </c>
    </row>
    <row r="65" spans="2:39" ht="14.1" customHeight="1" x14ac:dyDescent="0.25">
      <c r="B65" t="s">
        <v>0</v>
      </c>
      <c r="C65">
        <f>I15*L15-E15*L16-F15*L17-G15*L18-H15*L19</f>
        <v>99.65625</v>
      </c>
      <c r="D65">
        <f t="shared" ref="D65:D70" si="9">C65/C15</f>
        <v>1</v>
      </c>
      <c r="E65">
        <f>L15/$C$70</f>
        <v>1.1904761904761906E-3</v>
      </c>
      <c r="F65">
        <f>D65/$D$70</f>
        <v>0.53549107142857144</v>
      </c>
      <c r="H65">
        <f>(I15*L15-E15*L16-F15*L17-G15*L18-H15*L19)*$C$29/$C$20</f>
        <v>99.614709253855779</v>
      </c>
      <c r="I65">
        <f t="shared" ref="I65:I70" si="10">H65/C15</f>
        <v>0.99958315964985411</v>
      </c>
      <c r="J65">
        <f>L15/$H$70</f>
        <v>1.1909726359267641E-3</v>
      </c>
      <c r="K65">
        <f>I65/$I$70</f>
        <v>0.53549107142857133</v>
      </c>
      <c r="O65">
        <f>U15*X15-Q15*X16-R15*X17-S15*X18-T15*X19</f>
        <v>12.25</v>
      </c>
      <c r="P65">
        <f>O65/O15</f>
        <v>0.25</v>
      </c>
      <c r="Q65">
        <f>X15/$O$70</f>
        <v>2.4271844660194173E-3</v>
      </c>
      <c r="R65">
        <f>P65/$P$70</f>
        <v>0.51334951456310685</v>
      </c>
      <c r="T65">
        <f>(U15*X15-Q15*X16-R15*X17-S15*X18-T15*X19)*$O$29/$O$20</f>
        <v>11.468085106382979</v>
      </c>
      <c r="U65">
        <f t="shared" ref="U65:U70" si="11">T65/O15</f>
        <v>0.23404255319148937</v>
      </c>
      <c r="V65">
        <f>X15/$T$70</f>
        <v>2.5926743159752868E-3</v>
      </c>
      <c r="W65">
        <f>U65/$U$70</f>
        <v>0.51334951456310673</v>
      </c>
      <c r="AE65">
        <f>AK15*AN15-AG15*AN16-AH15*AN17-AI15*AN18-AJ15*AN19</f>
        <v>12.6640625</v>
      </c>
      <c r="AF65">
        <f t="shared" ref="AF65:AF70" si="12">AE65/AE15</f>
        <v>0.25</v>
      </c>
      <c r="AG65">
        <f>AN15/$AE$70</f>
        <v>2.3364485981308409E-3</v>
      </c>
      <c r="AH65">
        <f>AF65/$AF$70</f>
        <v>0.55680490654205606</v>
      </c>
      <c r="AJ65">
        <f>(AK15*AN15-AG15*AN16-AH15*AN17-AI15*AN18-AJ15*AN19)*$AE$29/$AE$20</f>
        <v>13.371496361132966</v>
      </c>
      <c r="AK65">
        <f t="shared" ref="AK65:AK70" si="13">AJ65/AE15</f>
        <v>0.26396538158929977</v>
      </c>
      <c r="AL65">
        <f>AN15/$AJ$70</f>
        <v>2.2128361909271978E-3</v>
      </c>
      <c r="AM65">
        <f>AK65/$AK$70</f>
        <v>0.55680490654205617</v>
      </c>
    </row>
    <row r="66" spans="2:39" ht="14.1" customHeight="1" x14ac:dyDescent="0.25">
      <c r="B66" t="s">
        <v>2</v>
      </c>
      <c r="C66">
        <f>I16*L16-D16*L15-F16*L17-G16*L18-H16*L19</f>
        <v>88.46875</v>
      </c>
      <c r="D66">
        <f t="shared" si="9"/>
        <v>0.87241910631741137</v>
      </c>
      <c r="E66">
        <f>L16/$C$70</f>
        <v>1.4285714285714286E-3</v>
      </c>
      <c r="F66">
        <f>D66/$D$70</f>
        <v>0.46717264197666736</v>
      </c>
      <c r="H66">
        <f>(I16*L16-D16*L15-F16*L17-G16*L18-H16*L19)*$C$29/$C$20</f>
        <v>88.431872655273025</v>
      </c>
      <c r="I66">
        <f t="shared" si="10"/>
        <v>0.87205544683166003</v>
      </c>
      <c r="J66">
        <f>L16/$H$70</f>
        <v>1.429167163112117E-3</v>
      </c>
      <c r="K66">
        <f>I66/$I$70</f>
        <v>0.4671726419766673</v>
      </c>
      <c r="O66">
        <f>U16*X16-P16*X15-R16*X17-S16*X18-T16*X19</f>
        <v>11.875</v>
      </c>
      <c r="P66">
        <f t="shared" ref="P66:P70" si="14">O66/O16</f>
        <v>0.25</v>
      </c>
      <c r="Q66">
        <f>X16/$O$70</f>
        <v>2.9126213592233011E-3</v>
      </c>
      <c r="R66">
        <f>P66/$P$70</f>
        <v>0.51334951456310685</v>
      </c>
      <c r="T66">
        <f>(U16*X16-P16*X15-R16*X17-S16*X18-T16*X19)*$O$29/$O$20</f>
        <v>11.117021276595745</v>
      </c>
      <c r="U66">
        <f t="shared" si="11"/>
        <v>0.23404255319148937</v>
      </c>
      <c r="V66">
        <f>X16/$T$70</f>
        <v>3.1112091791703437E-3</v>
      </c>
      <c r="W66">
        <f>U66/$U$70</f>
        <v>0.51334951456310673</v>
      </c>
      <c r="AE66">
        <f>AK16*AN16-AF16*AN15-AH16*AN17-AI16*AN18-AJ16*AN19</f>
        <v>10.2421875</v>
      </c>
      <c r="AF66">
        <f t="shared" si="12"/>
        <v>0.19</v>
      </c>
      <c r="AG66">
        <f>AN16/$AE$70</f>
        <v>2.8037383177570091E-3</v>
      </c>
      <c r="AH66">
        <f>AF66/$AF$70</f>
        <v>0.42317172897196265</v>
      </c>
      <c r="AJ66">
        <f>(AK16*AN16-AF16*AN15-AH16*AN17-AI16*AN18-AJ16*AN19)*$AE$29/$AE$20</f>
        <v>10.814331726986625</v>
      </c>
      <c r="AK66">
        <f t="shared" si="13"/>
        <v>0.20061369000786783</v>
      </c>
      <c r="AL66">
        <f>AN16/$AJ$70</f>
        <v>2.6554034291126371E-3</v>
      </c>
      <c r="AM66">
        <f>AK66/$AK$70</f>
        <v>0.42317172897196265</v>
      </c>
    </row>
    <row r="67" spans="2:39" ht="14.1" customHeight="1" x14ac:dyDescent="0.25">
      <c r="B67" t="s">
        <v>3</v>
      </c>
      <c r="C67">
        <f>I17*L17-D17*L15-E17*L16-G17*L18-H17*L19</f>
        <v>74.399999999999991</v>
      </c>
      <c r="D67">
        <f t="shared" si="9"/>
        <v>1.4879999999999998</v>
      </c>
      <c r="E67">
        <f>L17/$C$70</f>
        <v>1.4285714285714286E-3</v>
      </c>
      <c r="F67">
        <f>D67/$D$70</f>
        <v>0.79681071428571415</v>
      </c>
      <c r="H67">
        <f>(I17*L17-D17*L15-E17*L16-G17*L18-H17*L19)*$C$29/$C$20</f>
        <v>74.368987077949143</v>
      </c>
      <c r="I67">
        <f t="shared" si="10"/>
        <v>1.4873797415589829</v>
      </c>
      <c r="J67">
        <f>L17/$H$70</f>
        <v>1.429167163112117E-3</v>
      </c>
      <c r="K67">
        <f>I67/$I$70</f>
        <v>0.79681071428571415</v>
      </c>
      <c r="O67">
        <f>U17*X17-P17*X15-Q17*X16-S17*X18-T17*X19</f>
        <v>5.9999999999999991</v>
      </c>
      <c r="P67">
        <f t="shared" si="14"/>
        <v>0.29999999999999993</v>
      </c>
      <c r="Q67">
        <f>X17/$O$70</f>
        <v>2.9126213592233011E-3</v>
      </c>
      <c r="R67">
        <f>P67/$P$70</f>
        <v>0.61601941747572808</v>
      </c>
      <c r="T67">
        <f>(U17*X17-P17*X15-Q17*X16-S17*X18-T17*X19)*$O$29/$O$20</f>
        <v>5.6170212765957439</v>
      </c>
      <c r="U67">
        <f t="shared" si="11"/>
        <v>0.2808510638297872</v>
      </c>
      <c r="V67">
        <f>X17/$T$70</f>
        <v>3.1112091791703437E-3</v>
      </c>
      <c r="W67">
        <f>U67/$U$70</f>
        <v>0.61601941747572808</v>
      </c>
      <c r="AE67">
        <f>AK17*AN17-AF17*AN15-AG17*AN16-AI17*AN18-AJ17*AN19</f>
        <v>12.599999999999998</v>
      </c>
      <c r="AF67">
        <f t="shared" si="12"/>
        <v>0.41999999999999993</v>
      </c>
      <c r="AG67">
        <f>AN17/$AE$70</f>
        <v>2.8037383177570091E-3</v>
      </c>
      <c r="AH67">
        <f>AF67/$AF$70</f>
        <v>0.93543224299065408</v>
      </c>
      <c r="AJ67">
        <f>(AK17*AN17-AF17*AN15-AG17*AN16-AI17*AN18-AJ17*AN19)*$AE$29/$AE$20</f>
        <v>13.303855232100705</v>
      </c>
      <c r="AK67">
        <f t="shared" si="13"/>
        <v>0.44346184107002351</v>
      </c>
      <c r="AL67">
        <f>AN17/$AJ$70</f>
        <v>2.6554034291126371E-3</v>
      </c>
      <c r="AM67">
        <f>AK67/$AK$70</f>
        <v>0.93543224299065408</v>
      </c>
    </row>
    <row r="68" spans="2:39" ht="14.1" customHeight="1" x14ac:dyDescent="0.25">
      <c r="B68" t="s">
        <v>21</v>
      </c>
      <c r="C68">
        <f>I18*L18-D18*L15-E18*L16-F18*L17-H18*L19</f>
        <v>261.875</v>
      </c>
      <c r="D68">
        <f t="shared" si="9"/>
        <v>2.6518987341772151</v>
      </c>
      <c r="E68">
        <f>L18/$C$70</f>
        <v>4.7619047619047623E-3</v>
      </c>
      <c r="F68">
        <f>D68/$D$70</f>
        <v>1.4200680944846291</v>
      </c>
      <c r="H68">
        <f>(I18*L18-D18*L15-E18*L16-F18*L17-H18*L19)*$C$29/$C$20</f>
        <v>261.76583993330553</v>
      </c>
      <c r="I68">
        <f t="shared" si="10"/>
        <v>2.6507933157803092</v>
      </c>
      <c r="J68">
        <f>L18/$H$70</f>
        <v>4.7638905437070566E-3</v>
      </c>
      <c r="K68">
        <f>I68/$I$70</f>
        <v>1.4200680944846291</v>
      </c>
      <c r="O68">
        <f>U18*X18-P18*X15-Q18*X16-R18*X17-T18*X19</f>
        <v>39.875</v>
      </c>
      <c r="P68">
        <f t="shared" si="14"/>
        <v>0.72499999999999998</v>
      </c>
      <c r="Q68">
        <f>X18/$O$70</f>
        <v>9.7087378640776691E-3</v>
      </c>
      <c r="R68">
        <f>P68/$P$70</f>
        <v>1.4887135922330097</v>
      </c>
      <c r="T68">
        <f>(U18*X18-P18*X15-Q18*X16-R18*X17-T18*X19)*$O$29/$O$20</f>
        <v>37.329787234042556</v>
      </c>
      <c r="U68">
        <f t="shared" si="11"/>
        <v>0.67872340425531918</v>
      </c>
      <c r="V68">
        <f>X18/$T$70</f>
        <v>1.0370697263901147E-2</v>
      </c>
      <c r="W68">
        <f>U68/$U$70</f>
        <v>1.4887135922330097</v>
      </c>
      <c r="AE68">
        <f>AK18*AN18-AF18*AN15-AG18*AN16-AH18*AN17-AJ18*AN19</f>
        <v>25.59375</v>
      </c>
      <c r="AF68">
        <f t="shared" si="12"/>
        <v>0.58499999999999996</v>
      </c>
      <c r="AG68">
        <f>AN18/$AE$70</f>
        <v>9.3457943925233638E-3</v>
      </c>
      <c r="AH68">
        <f>AF68/$AF$70</f>
        <v>1.3029234813084112</v>
      </c>
      <c r="AJ68">
        <f>(AK18*AN18-AF18*AN15-AG18*AN16-AH18*AN17-AJ18*AN19)*$AE$29/$AE$20</f>
        <v>27.023455940204563</v>
      </c>
      <c r="AK68">
        <f t="shared" si="13"/>
        <v>0.61767899291896144</v>
      </c>
      <c r="AL68">
        <f>AN18/$AJ$70</f>
        <v>8.8513447637087912E-3</v>
      </c>
      <c r="AM68">
        <f>AK68/$AK$70</f>
        <v>1.3029234813084114</v>
      </c>
    </row>
    <row r="69" spans="2:39" ht="14.1" customHeight="1" x14ac:dyDescent="0.25">
      <c r="B69" t="s">
        <v>22</v>
      </c>
      <c r="C69">
        <f>I19*L19-D19*L15-E19*L16-F19*L17-G19*L18</f>
        <v>315.60000000000002</v>
      </c>
      <c r="D69">
        <f t="shared" si="9"/>
        <v>3.1560000000000001</v>
      </c>
      <c r="E69">
        <f>L19/$C$70</f>
        <v>5.7142857142857143E-3</v>
      </c>
      <c r="F69">
        <f>D69/$D$70</f>
        <v>1.6900098214285715</v>
      </c>
      <c r="H69">
        <f>(I19*L19-D19*L15-E19*L16-F19*L17-G19*L18)*$C$29/$C$20</f>
        <v>315.46844518549403</v>
      </c>
      <c r="I69">
        <f t="shared" si="10"/>
        <v>3.1546844518549402</v>
      </c>
      <c r="J69">
        <f>L19/$H$70</f>
        <v>5.7166686524484679E-3</v>
      </c>
      <c r="K69">
        <f>I69/$I$70</f>
        <v>1.6900098214285715</v>
      </c>
      <c r="O69">
        <f>U19*X19-P19*X15-Q19*X16-R19*X17-S19*X18</f>
        <v>33</v>
      </c>
      <c r="P69">
        <f>O69/O19</f>
        <v>0.82499999999999996</v>
      </c>
      <c r="Q69">
        <f>X19/$O$70</f>
        <v>1.1650485436893204E-2</v>
      </c>
      <c r="R69">
        <f>P69/$P$70</f>
        <v>1.6940533980582524</v>
      </c>
      <c r="T69">
        <f>(U19*X19-P19*X15-Q19*X16-R19*X17-S19*X18)*$O$29/$O$20</f>
        <v>30.893617021276597</v>
      </c>
      <c r="U69">
        <f t="shared" si="11"/>
        <v>0.77234042553191495</v>
      </c>
      <c r="V69">
        <f>X19/$T$70</f>
        <v>1.2444836716681375E-2</v>
      </c>
      <c r="W69">
        <f>U69/$U$70</f>
        <v>1.6940533980582524</v>
      </c>
      <c r="AE69">
        <f>AK19*AN19-AF19*AN15-AG19*AN16-AH19*AN17-AI19*AN18</f>
        <v>45.9</v>
      </c>
      <c r="AF69">
        <f t="shared" si="12"/>
        <v>0.76500000000000001</v>
      </c>
      <c r="AG69">
        <f>AN19/$AE$70</f>
        <v>1.1214953271028037E-2</v>
      </c>
      <c r="AH69">
        <f>AF69/$AF$70</f>
        <v>1.7038230140186916</v>
      </c>
      <c r="AJ69">
        <f>(AK19*AN19-AF19*AN15-AG19*AN16-AH19*AN17-AI19*AN18)*$AE$29/$AE$20</f>
        <v>48.464044059795434</v>
      </c>
      <c r="AK69">
        <f t="shared" si="13"/>
        <v>0.80773406766325728</v>
      </c>
      <c r="AL69">
        <f>AN19/$AJ$70</f>
        <v>1.0621613716450548E-2</v>
      </c>
      <c r="AM69">
        <f>AK69/$AK$70</f>
        <v>1.7038230140186916</v>
      </c>
    </row>
    <row r="70" spans="2:39" ht="14.1" customHeight="1" x14ac:dyDescent="0.25">
      <c r="C70">
        <f>SUM(C65:C69)</f>
        <v>840</v>
      </c>
      <c r="D70">
        <f t="shared" si="9"/>
        <v>1.8674447686536058</v>
      </c>
      <c r="H70">
        <f>SUM(H65:H69)</f>
        <v>839.64985410587758</v>
      </c>
      <c r="I70">
        <f t="shared" si="10"/>
        <v>1.8666663423223622</v>
      </c>
      <c r="O70">
        <f>SUM(O65:O69)</f>
        <v>103</v>
      </c>
      <c r="P70">
        <f t="shared" si="14"/>
        <v>0.48699763593380613</v>
      </c>
      <c r="T70">
        <f>SUM(T65:T69)</f>
        <v>96.425531914893625</v>
      </c>
      <c r="U70">
        <f t="shared" si="11"/>
        <v>0.45591268044866962</v>
      </c>
      <c r="AE70">
        <f>SUM(AE65:AE69)</f>
        <v>107</v>
      </c>
      <c r="AF70">
        <f t="shared" si="12"/>
        <v>0.44899029635457643</v>
      </c>
      <c r="AJ70">
        <f>SUM(AJ65:AJ69)</f>
        <v>112.97718332022029</v>
      </c>
      <c r="AK70">
        <f t="shared" si="13"/>
        <v>0.47407157962851421</v>
      </c>
    </row>
    <row r="71" spans="2:39" ht="14.1" customHeight="1" x14ac:dyDescent="0.25">
      <c r="B71" t="s">
        <v>23</v>
      </c>
    </row>
    <row r="72" spans="2:39" ht="14.1" customHeight="1" x14ac:dyDescent="0.25">
      <c r="B72" t="s">
        <v>0</v>
      </c>
      <c r="C72">
        <f>I24*L24-E24*L25-F24*L26-G24*L27-H24*L28</f>
        <v>99.3125</v>
      </c>
      <c r="D72">
        <f t="shared" ref="D72:D77" si="15">C72/C24</f>
        <v>1</v>
      </c>
      <c r="E72">
        <f>L24/$C$77</f>
        <v>1.1904761904761906E-3</v>
      </c>
      <c r="F72">
        <f>D72/$D$77</f>
        <v>0.53526785714285718</v>
      </c>
      <c r="H72">
        <f>(I24*L24-E24*L25-F24*L26-G24*L27-H24*L28)*$C$29/$C$20</f>
        <v>99.27110254272614</v>
      </c>
      <c r="I72">
        <f t="shared" ref="I72:I77" si="16">H72/C24</f>
        <v>0.99958315964985411</v>
      </c>
      <c r="J72">
        <f>L24/$H$77</f>
        <v>1.1909726359267644E-3</v>
      </c>
      <c r="K72">
        <f>I72/$I$77</f>
        <v>0.53526785714285707</v>
      </c>
      <c r="O72">
        <f>U24*X24-Q24*X25-R24*X26-S24*X27-T24*X28</f>
        <v>12</v>
      </c>
      <c r="P72">
        <f t="shared" ref="P72:P77" si="17">O72/O24</f>
        <v>0.25</v>
      </c>
      <c r="Q72">
        <f>X24/$O$77</f>
        <v>2.6041666666666665E-3</v>
      </c>
      <c r="R72">
        <f>P72/$P$77</f>
        <v>0.515625</v>
      </c>
      <c r="T72">
        <f>(U24*X24-Q24*X25-R24*X26-S24*X27-T24*X28)*$O$29/$O$20</f>
        <v>11.23404255319149</v>
      </c>
      <c r="U72">
        <f t="shared" ref="U72:U77" si="18">T72/O24</f>
        <v>0.23404255319148937</v>
      </c>
      <c r="V72">
        <f>X24/$T$77</f>
        <v>2.781723484848485E-3</v>
      </c>
      <c r="W72">
        <f>U72/$U$77</f>
        <v>0.515625</v>
      </c>
      <c r="AE72">
        <f>AK24*AN24-AG24*AN25-AH24*AN26-AI24*AN27-AJ24*AN28</f>
        <v>12.828125</v>
      </c>
      <c r="AF72">
        <f t="shared" ref="AF72:AF77" si="19">AE72/AE24</f>
        <v>0.25</v>
      </c>
      <c r="AG72">
        <f>AN24/$AE$77</f>
        <v>2.1929824561403508E-3</v>
      </c>
      <c r="AH72">
        <f>AF72/$AF$77</f>
        <v>0.55180921052631582</v>
      </c>
      <c r="AJ72">
        <f>(AK24*AN24-AG24*AN25-AH24*AN26-AI24*AN27-AJ24*AN28)*$AE$29/$AE$20</f>
        <v>13.544723642800944</v>
      </c>
      <c r="AK72">
        <f t="shared" ref="AK72:AK77" si="20">AJ72/AE24</f>
        <v>0.26396538158929977</v>
      </c>
      <c r="AL72">
        <f>AN24/$AJ$77</f>
        <v>2.0769602844667554E-3</v>
      </c>
      <c r="AM72">
        <f>AK72/$AK$77</f>
        <v>0.55180921052631582</v>
      </c>
    </row>
    <row r="73" spans="2:39" ht="14.1" customHeight="1" x14ac:dyDescent="0.25">
      <c r="B73" t="s">
        <v>2</v>
      </c>
      <c r="C73">
        <f>I25*L25-D25*L24-F25*L26-G25*L27-H25*L28</f>
        <v>88.9375</v>
      </c>
      <c r="D73">
        <f t="shared" si="15"/>
        <v>0.86504559270516712</v>
      </c>
      <c r="E73">
        <f>L25/$C$77</f>
        <v>1.4285714285714286E-3</v>
      </c>
      <c r="F73">
        <f>D73/$D$77</f>
        <v>0.46303110073816761</v>
      </c>
      <c r="H73">
        <f>(I25*L25-D25*L24-F25*L26-G25*L27-H25*L28)*$C$29/$C$20</f>
        <v>88.9004272613589</v>
      </c>
      <c r="I73">
        <f t="shared" si="16"/>
        <v>0.86468500679741178</v>
      </c>
      <c r="J73">
        <f>L25/$H$77</f>
        <v>1.4291671631121172E-3</v>
      </c>
      <c r="K73">
        <f>I73/$I$77</f>
        <v>0.46303110073816756</v>
      </c>
      <c r="O73">
        <f>U25*X25-P25*X24-R25*X26-S25*X27-T25*X28</f>
        <v>11.25</v>
      </c>
      <c r="P73">
        <f t="shared" si="17"/>
        <v>0.25</v>
      </c>
      <c r="Q73">
        <f>X25/$O$77</f>
        <v>3.1249999999999997E-3</v>
      </c>
      <c r="R73">
        <f>P73/$P$77</f>
        <v>0.515625</v>
      </c>
      <c r="T73">
        <f>(U25*X25-P25*X24-R25*X26-S25*X27-T25*X28)*$O$29/$O$20</f>
        <v>10.531914893617021</v>
      </c>
      <c r="U73">
        <f t="shared" si="18"/>
        <v>0.23404255319148934</v>
      </c>
      <c r="V73">
        <f>X25/$T$77</f>
        <v>3.3380681818181816E-3</v>
      </c>
      <c r="W73">
        <f>U73/$U$77</f>
        <v>0.515625</v>
      </c>
      <c r="AE73">
        <f>AK25*AN25-AF25*AN24-AH25*AN26-AI25*AN27-AJ25*AN28</f>
        <v>10.984375</v>
      </c>
      <c r="AF73">
        <f t="shared" si="19"/>
        <v>0.18999999999999997</v>
      </c>
      <c r="AG73">
        <f>AN25/$AE$77</f>
        <v>2.631578947368421E-3</v>
      </c>
      <c r="AH73">
        <f>AF73/$AF$77</f>
        <v>0.41937499999999994</v>
      </c>
      <c r="AJ73">
        <f>(AK25*AN25-AF25*AN24-AH25*AN26-AI25*AN27-AJ25*AN28)*$AE$29/$AE$20</f>
        <v>11.597978953579858</v>
      </c>
      <c r="AK73">
        <f t="shared" si="20"/>
        <v>0.2006136900078678</v>
      </c>
      <c r="AL73">
        <f>AN25/$AJ$77</f>
        <v>2.4923523413601066E-3</v>
      </c>
      <c r="AM73">
        <f>AK73/$AK$77</f>
        <v>0.41937499999999994</v>
      </c>
    </row>
    <row r="74" spans="2:39" ht="14.1" customHeight="1" x14ac:dyDescent="0.25">
      <c r="B74" t="s">
        <v>3</v>
      </c>
      <c r="C74">
        <f>I26*L26-D26*L24-E26*L25-G26*L27-H26*L28</f>
        <v>76.8</v>
      </c>
      <c r="D74">
        <f t="shared" si="15"/>
        <v>1.536</v>
      </c>
      <c r="E74">
        <f>L26/$C$77</f>
        <v>1.4285714285714286E-3</v>
      </c>
      <c r="F74">
        <f>D74/$D$77</f>
        <v>0.82217142857142855</v>
      </c>
      <c r="H74">
        <f>(I26*L26-D26*L24-E26*L25-G26*L27-H26*L28)*$C$29/$C$20</f>
        <v>76.767986661108793</v>
      </c>
      <c r="I74">
        <f t="shared" si="16"/>
        <v>1.5353597332221758</v>
      </c>
      <c r="J74">
        <f>L26/$H$77</f>
        <v>1.4291671631121172E-3</v>
      </c>
      <c r="K74">
        <f>I74/$I$77</f>
        <v>0.82217142857142844</v>
      </c>
      <c r="O74">
        <f>U26*X26-P26*X24-Q26*X25-S26*X27-T26*X28</f>
        <v>4.5</v>
      </c>
      <c r="P74">
        <f t="shared" si="17"/>
        <v>0.3</v>
      </c>
      <c r="Q74">
        <f>X26/$O$77</f>
        <v>3.1249999999999997E-3</v>
      </c>
      <c r="R74">
        <f>P74/$P$77</f>
        <v>0.61874999999999991</v>
      </c>
      <c r="T74">
        <f>(U26*X26-P26*X24-Q26*X25-S26*X27-T26*X28)*$O$29/$O$20</f>
        <v>4.2127659574468082</v>
      </c>
      <c r="U74">
        <f t="shared" si="18"/>
        <v>0.2808510638297872</v>
      </c>
      <c r="V74">
        <f>X26/$T$77</f>
        <v>3.3380681818181816E-3</v>
      </c>
      <c r="W74">
        <f>U74/$U$77</f>
        <v>0.61874999999999991</v>
      </c>
      <c r="AE74">
        <f>AK26*AN26-AF26*AN24-AG26*AN25-AI26*AN27-AJ26*AN28</f>
        <v>14.700000000000001</v>
      </c>
      <c r="AF74">
        <f t="shared" si="19"/>
        <v>0.42000000000000004</v>
      </c>
      <c r="AG74">
        <f>AN26/$AE$77</f>
        <v>2.631578947368421E-3</v>
      </c>
      <c r="AH74">
        <f>AF74/$AF$77</f>
        <v>0.92703947368421058</v>
      </c>
      <c r="AJ74">
        <f>(AK26*AN26-AF26*AN24-AG26*AN25-AI26*AN27-AJ26*AN28)*$AE$29/$AE$20</f>
        <v>15.521164437450826</v>
      </c>
      <c r="AK74">
        <f t="shared" si="20"/>
        <v>0.44346184107002362</v>
      </c>
      <c r="AL74">
        <f>AN26/$AJ$77</f>
        <v>2.4923523413601066E-3</v>
      </c>
      <c r="AM74">
        <f>AK74/$AK$77</f>
        <v>0.92703947368421047</v>
      </c>
    </row>
    <row r="75" spans="2:39" ht="14.1" customHeight="1" x14ac:dyDescent="0.25">
      <c r="B75" t="s">
        <v>21</v>
      </c>
      <c r="C75">
        <f>I27*L27-D27*L24-E27*L25-F27*L26-H27*L28</f>
        <v>261.75</v>
      </c>
      <c r="D75">
        <f t="shared" si="15"/>
        <v>2.6846153846153844</v>
      </c>
      <c r="E75">
        <f>L27/$C$77</f>
        <v>4.7619047619047623E-3</v>
      </c>
      <c r="F75">
        <f>D75/$D$77</f>
        <v>1.4369883241758241</v>
      </c>
      <c r="H75">
        <f>(I27*L27-D27*L24-E27*L25-F27*L26-H27*L28)*$C$29/$C$20</f>
        <v>261.64089203834931</v>
      </c>
      <c r="I75">
        <f t="shared" si="16"/>
        <v>2.6834963285984546</v>
      </c>
      <c r="J75">
        <f>L27/$H$77</f>
        <v>4.7638905437070575E-3</v>
      </c>
      <c r="K75">
        <f>I75/$I$77</f>
        <v>1.4369883241758241</v>
      </c>
      <c r="O75">
        <f>U27*X27-P27*X24-Q27*X25-R27*X26-T27*X28</f>
        <v>43.5</v>
      </c>
      <c r="P75">
        <f t="shared" si="17"/>
        <v>0.72499999999999998</v>
      </c>
      <c r="Q75">
        <f>X27/$O$77</f>
        <v>1.0416666666666666E-2</v>
      </c>
      <c r="R75">
        <f>P75/$P$77</f>
        <v>1.4953124999999998</v>
      </c>
      <c r="T75">
        <f>(U27*X27-P27*X24-Q27*X25-R27*X26-T27*X28)*$O$29/$O$20</f>
        <v>40.723404255319146</v>
      </c>
      <c r="U75">
        <f t="shared" si="18"/>
        <v>0.67872340425531907</v>
      </c>
      <c r="V75">
        <f>X27/$T$77</f>
        <v>1.112689393939394E-2</v>
      </c>
      <c r="W75">
        <f>U75/$U$77</f>
        <v>1.4953124999999998</v>
      </c>
      <c r="AE75">
        <f>AK27*AN27-AF27*AN24-AG27*AN25-AH27*AN26-AJ27*AN28</f>
        <v>21.9375</v>
      </c>
      <c r="AF75">
        <f t="shared" si="19"/>
        <v>0.58499999999999996</v>
      </c>
      <c r="AG75">
        <f>AN27/$AE$77</f>
        <v>8.771929824561403E-3</v>
      </c>
      <c r="AH75">
        <f>AF75/$AF$77</f>
        <v>1.2912335526315788</v>
      </c>
      <c r="AJ75">
        <f>(AK27*AN27-AF27*AN24-AG27*AN25-AH27*AN26-AJ27*AN28)*$AE$29/$AE$20</f>
        <v>23.162962234461055</v>
      </c>
      <c r="AK75">
        <f t="shared" si="20"/>
        <v>0.61767899291896144</v>
      </c>
      <c r="AL75">
        <f>AN27/$AJ$77</f>
        <v>8.3078411378670215E-3</v>
      </c>
      <c r="AM75">
        <f>AK75/$AK$77</f>
        <v>1.2912335526315788</v>
      </c>
    </row>
    <row r="76" spans="2:39" ht="14.1" customHeight="1" x14ac:dyDescent="0.25">
      <c r="B76" t="s">
        <v>22</v>
      </c>
      <c r="C76">
        <f>I28*L28-D28*L24-E28*L25-F28*L26-G28*L27</f>
        <v>313.2</v>
      </c>
      <c r="D76">
        <f t="shared" si="15"/>
        <v>3.1319999999999997</v>
      </c>
      <c r="E76">
        <f>L28/$C$77</f>
        <v>5.7142857142857143E-3</v>
      </c>
      <c r="F76">
        <f>D76/$D$77</f>
        <v>1.6764589285714284</v>
      </c>
      <c r="H76">
        <f>(I28*L28-D28*L24-E28*L25-F28*L26-G28*L27)*$C$29/$C$20</f>
        <v>313.06944560233427</v>
      </c>
      <c r="I76">
        <f t="shared" si="16"/>
        <v>3.1306944560233427</v>
      </c>
      <c r="J76">
        <f>L28/$H$77</f>
        <v>5.7166686524484688E-3</v>
      </c>
      <c r="K76">
        <f>I76/$I$77</f>
        <v>1.6764589285714284</v>
      </c>
      <c r="O76">
        <f>U28*X28-P28*X24-Q28*X25-R28*X26-S28*X27</f>
        <v>24.75</v>
      </c>
      <c r="P76">
        <f t="shared" si="17"/>
        <v>0.82499999999999996</v>
      </c>
      <c r="Q76">
        <f>X28/$O$77</f>
        <v>1.2499999999999999E-2</v>
      </c>
      <c r="R76">
        <f>P76/$P$77</f>
        <v>1.7015624999999999</v>
      </c>
      <c r="T76">
        <f>(U28*X28-P28*X24-Q28*X25-R28*X26-S28*X27)*$O$29/$O$20</f>
        <v>23.170212765957448</v>
      </c>
      <c r="U76">
        <f t="shared" si="18"/>
        <v>0.77234042553191495</v>
      </c>
      <c r="V76">
        <f>X28/$T$77</f>
        <v>1.3352272727272727E-2</v>
      </c>
      <c r="W76">
        <f>U76/$U$77</f>
        <v>1.7015625000000001</v>
      </c>
      <c r="AE76">
        <f>AK28*AN28-AF28*AN24-AG28*AN25-AH28*AN26-AI28*AN27</f>
        <v>53.55</v>
      </c>
      <c r="AF76">
        <f t="shared" si="19"/>
        <v>0.76500000000000001</v>
      </c>
      <c r="AG76">
        <f>AN28/$AE$77</f>
        <v>1.0526315789473684E-2</v>
      </c>
      <c r="AH76">
        <f>AF76/$AF$77</f>
        <v>1.6885361842105262</v>
      </c>
      <c r="AJ76">
        <f>(AK28*AN28-AF28*AN24-AG28*AN25-AH28*AN26-AI28*AN27)*$AE$29/$AE$20</f>
        <v>56.541384736428007</v>
      </c>
      <c r="AK76">
        <f t="shared" si="20"/>
        <v>0.80773406766325728</v>
      </c>
      <c r="AL76">
        <f>AN28/$AJ$77</f>
        <v>9.9694093654404264E-3</v>
      </c>
      <c r="AM76">
        <f>AK76/$AK$77</f>
        <v>1.6885361842105262</v>
      </c>
    </row>
    <row r="77" spans="2:39" ht="14.1" customHeight="1" x14ac:dyDescent="0.25">
      <c r="C77">
        <f>SUM(C72:C76)</f>
        <v>840</v>
      </c>
      <c r="D77">
        <f t="shared" si="15"/>
        <v>1.8682235195996664</v>
      </c>
      <c r="H77">
        <f>SUM(H72:H76)</f>
        <v>839.64985410587747</v>
      </c>
      <c r="I77">
        <f t="shared" si="16"/>
        <v>1.8674447686536058</v>
      </c>
      <c r="O77">
        <f>SUM(O72:O76)</f>
        <v>96</v>
      </c>
      <c r="P77">
        <f t="shared" si="17"/>
        <v>0.48484848484848486</v>
      </c>
      <c r="T77">
        <f>SUM(T72:T76)</f>
        <v>89.872340425531917</v>
      </c>
      <c r="U77">
        <f t="shared" si="18"/>
        <v>0.45390070921985815</v>
      </c>
      <c r="AE77">
        <f>SUM(AE72:AE76)</f>
        <v>114</v>
      </c>
      <c r="AF77">
        <f t="shared" si="19"/>
        <v>0.45305514157973176</v>
      </c>
      <c r="AJ77">
        <f>SUM(AJ72:AJ76)</f>
        <v>120.3682140047207</v>
      </c>
      <c r="AK77">
        <f t="shared" si="20"/>
        <v>0.47836349331235251</v>
      </c>
    </row>
    <row r="79" spans="2:39" ht="14.1" customHeight="1" x14ac:dyDescent="0.25">
      <c r="B79" t="s">
        <v>5</v>
      </c>
      <c r="D79" s="21"/>
      <c r="AF79" s="21"/>
    </row>
    <row r="80" spans="2:39" ht="14.1" customHeight="1" x14ac:dyDescent="0.25">
      <c r="B80" t="s">
        <v>0</v>
      </c>
      <c r="D80">
        <f>L33*D33+E33*E34*L34+F33*F35*L35+G33*G36*L36+H33*H37*L37</f>
        <v>2.2231485341114355E-3</v>
      </c>
      <c r="P80">
        <f>X33*P33+Q33*Q34*X34+R33*R35*X35+S33*S36*X36+T33*T37*X37</f>
        <v>4.7281323877068565E-3</v>
      </c>
      <c r="AF80">
        <f>AN33*AF33+AG33*AG34*AN34+AH33*AH35*AN35+AI33*AI36*AN36+AJ33*AJ37*AN37</f>
        <v>4.1961709939680033E-3</v>
      </c>
    </row>
    <row r="81" spans="2:38" ht="14.1" customHeight="1" x14ac:dyDescent="0.25">
      <c r="B81" t="s">
        <v>2</v>
      </c>
      <c r="D81">
        <f>L34*E34+D34*D33*L33+F34*F35*L35+G34*G36*L36+H34*H37*L37</f>
        <v>2.9641980454819137E-3</v>
      </c>
      <c r="F81" s="20"/>
      <c r="G81" s="20" t="s">
        <v>49</v>
      </c>
      <c r="H81" s="20"/>
      <c r="I81" s="22"/>
      <c r="P81">
        <f>X34*Q34+P34*P33*X33+R34*R35*X35+S34*S36*X36+T34*T37*X37</f>
        <v>5.6737588652482282E-3</v>
      </c>
      <c r="AF81">
        <f>AN34*AG34+AF34*AF33*AN33+AH34*AH35*AN35+AI34*AI36*AN36+AJ34*AJ37*AN37</f>
        <v>6.2942564909520046E-3</v>
      </c>
      <c r="AI81" s="22"/>
      <c r="AJ81" s="22"/>
      <c r="AK81" s="22"/>
      <c r="AL81" s="22"/>
    </row>
    <row r="82" spans="2:38" ht="14.1" customHeight="1" x14ac:dyDescent="0.25">
      <c r="B82" t="s">
        <v>3</v>
      </c>
      <c r="D82">
        <f>L35*F35+D35*D33*L33+E35*E34*L34+G35*G36*L36+H35*H37*L37</f>
        <v>1.9408439583512528E-3</v>
      </c>
      <c r="F82" s="20"/>
      <c r="G82" s="20" t="s">
        <v>52</v>
      </c>
      <c r="H82" s="20"/>
      <c r="I82" s="22"/>
      <c r="J82" s="22"/>
      <c r="P82">
        <f>X35*R35+P35*P33*X33+Q35*Q34*X34+S35*S36*X36+T35*T37*X37</f>
        <v>4.7281323877068565E-3</v>
      </c>
      <c r="AF82">
        <f>AN35*AH35+AF35*AF33*AN33+AG35*AG34*AN34+AI35*AI36*AN36+AJ35*AJ37*AN37</f>
        <v>3.2782585890375028E-3</v>
      </c>
      <c r="AI82" s="22"/>
      <c r="AJ82" s="22"/>
      <c r="AK82" s="22"/>
      <c r="AL82" s="22"/>
    </row>
    <row r="83" spans="2:38" ht="14.1" customHeight="1" x14ac:dyDescent="0.25">
      <c r="B83" t="s">
        <v>21</v>
      </c>
      <c r="D83">
        <f>L36*G36+D36*D33*L33+E36*E34*L34+F36*F35*L35+H36*H37*L37</f>
        <v>4.8030986848086564E-3</v>
      </c>
      <c r="F83" s="20" t="s">
        <v>8</v>
      </c>
      <c r="G83" s="20" t="s">
        <v>69</v>
      </c>
      <c r="H83" s="20" t="s">
        <v>63</v>
      </c>
      <c r="J83" s="6" t="s">
        <v>8</v>
      </c>
      <c r="K83" s="22"/>
      <c r="L83" s="22"/>
      <c r="P83">
        <f>X36*S36+P36*P33*X33+Q36*Q34*X34+R36*R35*X35+T36*T37*X37</f>
        <v>9.4562647754137114E-3</v>
      </c>
      <c r="T83" s="6" t="s">
        <v>8</v>
      </c>
      <c r="AF83">
        <f>AN36*AI36+AF36*AF33*AN33+AG36*AG34*AN34+AH36*AH35*AN35+AJ36*AJ37*AN37</f>
        <v>9.8347757671125077E-3</v>
      </c>
      <c r="AI83" s="22"/>
      <c r="AJ83" s="6" t="s">
        <v>8</v>
      </c>
      <c r="AK83" s="22"/>
      <c r="AL83" s="22"/>
    </row>
    <row r="84" spans="2:38" ht="14.1" customHeight="1" x14ac:dyDescent="0.25">
      <c r="B84" t="s">
        <v>22</v>
      </c>
      <c r="D84">
        <f>L37*H37+D37*D33*L33+E37*E34*L34+F37*F35*L35+G37*G36*L36</f>
        <v>4.9897333765612211E-3</v>
      </c>
      <c r="F84" s="20" t="s">
        <v>39</v>
      </c>
      <c r="G84" s="20" t="s">
        <v>41</v>
      </c>
      <c r="H84" s="20"/>
      <c r="J84" s="6" t="s">
        <v>19</v>
      </c>
      <c r="K84" s="22"/>
      <c r="L84" s="22"/>
      <c r="P84">
        <f>X37*T37+P37*P33*X33+Q37*Q34*X34+R37*R35*X35+S37*S36*X36</f>
        <v>1.0401891252955084E-2</v>
      </c>
      <c r="T84" s="6" t="s">
        <v>19</v>
      </c>
      <c r="AF84">
        <f>AN37*AJ37+AF37*AF33*AN33+AG37*AG34*AN34+AH37*AH35*AN35+AI37*AI36*AN36</f>
        <v>9.6511932861264079E-3</v>
      </c>
      <c r="AI84" s="22"/>
      <c r="AJ84" s="6" t="s">
        <v>19</v>
      </c>
      <c r="AK84" s="22"/>
      <c r="AL84" s="22"/>
    </row>
    <row r="85" spans="2:38" ht="14.1" customHeight="1" x14ac:dyDescent="0.25">
      <c r="B85" t="s">
        <v>6</v>
      </c>
      <c r="F85" s="19" t="s">
        <v>40</v>
      </c>
      <c r="G85" s="20" t="s">
        <v>40</v>
      </c>
      <c r="H85" s="20"/>
      <c r="J85" s="6" t="s">
        <v>20</v>
      </c>
      <c r="K85" s="22"/>
      <c r="L85" s="22"/>
      <c r="R85" s="1" t="s">
        <v>8</v>
      </c>
      <c r="T85" s="6" t="s">
        <v>20</v>
      </c>
      <c r="AH85" s="23" t="s">
        <v>8</v>
      </c>
      <c r="AI85" s="22"/>
      <c r="AJ85" s="6" t="s">
        <v>20</v>
      </c>
      <c r="AK85" s="22"/>
      <c r="AL85" s="22"/>
    </row>
    <row r="86" spans="2:38" ht="14.1" customHeight="1" x14ac:dyDescent="0.25">
      <c r="B86" t="s">
        <v>0</v>
      </c>
      <c r="C86">
        <f>K39*D39+E39*E40*K40+F39*F41*K41+G39*G42*K42+H39*H43*K43</f>
        <v>2.2231485341114355E-3</v>
      </c>
      <c r="D86">
        <f>L39*D39+E39*E40*L40+F39*F41*L41+G39*G42*L42+H39*H43*L43</f>
        <v>2.2240756185710315E-3</v>
      </c>
      <c r="F86" s="20">
        <f>1-C86/D80</f>
        <v>0</v>
      </c>
      <c r="G86" s="20" t="str">
        <f>IF(ABS(R86)=0,"  ",F86-R86*(U15/I15)*((O6/C6)/(O15/C15)))</f>
        <v xml:space="preserve">  </v>
      </c>
      <c r="H86" s="20" t="str">
        <f>IF(ABS(AH86)=0,"  ",F86-AH86*(AK15/I15)*((AE6/C6)/(AE15/C15)))</f>
        <v xml:space="preserve">  </v>
      </c>
      <c r="J86" s="6">
        <f>(((C6+(E6/I7)*C7+(F6/I8)*C8+(G6/I9)*C9+(H6/I10)*C10)/I6)-((C15+(E15/I16)*C16+(F15/I17)*C17+(G15/I18)*C18+(H15/I19)*C19)/I15))/((C6+(E6/I7)*C7+(F6/I8)*C8+(G6/I9)*C9+(H6/I10)*C10)/I6)</f>
        <v>0</v>
      </c>
      <c r="O86">
        <f>W39*P39+Q39*Q40*W40+R39*R41*W41+S39*S42*W42+T39*T43*W43</f>
        <v>4.7281323877068548E-3</v>
      </c>
      <c r="P86">
        <f>X39*P39+Q39*Q40*X40+R39*R41*X41+S39*S42*X42+T39*T43*X43</f>
        <v>5.0505050505050509E-3</v>
      </c>
      <c r="R86" s="1">
        <f>1-O86/P80</f>
        <v>0</v>
      </c>
      <c r="T86" s="6">
        <f>(((O6+(Q6/U7)*O7+(R6/U8)*O8+(S6/U9)*O9+(T6/U10)*O10)/U6)-((O15+(Q15/U16)*O16+(R15/U17)*O17+(S15/U18)*O18+(T15/U19)*O19)/U15))/((O6+(Q6/U7)*O7+(R6/U8)*O8+(S6/U9)*O9+(T6/U10)*O10)/U6)</f>
        <v>0</v>
      </c>
      <c r="AE86">
        <f>AM39*AF39+AG39*AG40*AM40+AH39*AH41*AM41+AI39*AI42*AM42+AJ39*AJ43*AM43</f>
        <v>4.1961709939680042E-3</v>
      </c>
      <c r="AF86">
        <f>AN39*AF39+AG39*AG40*AN40+AH39*AH41*AN41+AI39*AI42*AN42+AJ39*AJ43*AN43</f>
        <v>3.9741679085941381E-3</v>
      </c>
      <c r="AH86">
        <f>1-AE86/AF80</f>
        <v>0</v>
      </c>
      <c r="AJ86" s="6">
        <f>(((AE6+(AG6/AK7)*AE7+(AH6/AK8)*AE8+(AI6/AK9)*AE9+(AJ6/AK10)*AE10)/AK6)-((AE15+(AG15/AK16)*AE16+(AH15/AK17)*AE17+(AI15/AK18)*AE18+(AJ15/AK19)*AE19)/AK15))/((AE6+(AG6/AK7)*AE7+(AH6/AK8)*AE8+(AI6/AK9)*AE9+(AJ6/AK10)*AE10)/AK6)</f>
        <v>0</v>
      </c>
    </row>
    <row r="87" spans="2:38" ht="14.1" customHeight="1" x14ac:dyDescent="0.25">
      <c r="B87" t="s">
        <v>2</v>
      </c>
      <c r="C87">
        <f>K40*E40+D40*D39*K39+F40*F41*K41+G40*G42*K42+H40*H43*K43</f>
        <v>2.9851518592516999E-3</v>
      </c>
      <c r="D87">
        <f>L40*E40+D40*D39*L39+F40*F41*L41+G40*G42*L42+H40*H43*L43</f>
        <v>2.9863967099019294E-3</v>
      </c>
      <c r="F87" s="20">
        <f>1-C87/D81</f>
        <v>-7.0689655172413435E-3</v>
      </c>
      <c r="G87" s="20" t="str">
        <f>IF(ABS(R87)=0,"  ",F87-R87*(U16/I16)*((O7/C7)/(O16/C16)))</f>
        <v xml:space="preserve">  </v>
      </c>
      <c r="H87" s="20" t="str">
        <f>IF(ABS(AH87)=0,"  ",F87-AH87*(AK16/I16)*((AE7/C7)/(AE16/C16)))</f>
        <v xml:space="preserve">  </v>
      </c>
      <c r="J87" s="6">
        <f>(((C7+(D7/I6)*C6+(F7/I8)*C8+(G7/I9)*C9+(H7/I10)*C10)/I7)-((C16+(D16/I15)*C15+(F16/I17)*C17+(G16/I18)*C18+(H16/I19)*C19)/I16))/((C7+(D7/I6)*C6+(F7/I8)*C8+(G7/I9)*C9+(H7/I10)*C10)/I7)</f>
        <v>-7.068965517241399E-3</v>
      </c>
      <c r="O87">
        <f>W40*Q40+P40*P39*W39+R40*R41*W41+S40*S42*W42+T40*T43*W43</f>
        <v>5.6737588652482265E-3</v>
      </c>
      <c r="P87">
        <f>X40*Q40+P40*P39*X39+R40*R41*X41+S40*S42*X42+T40*T43*X43</f>
        <v>6.0606060606060615E-3</v>
      </c>
      <c r="R87" s="1">
        <f>1-O87/P81</f>
        <v>0</v>
      </c>
      <c r="T87" s="6">
        <f>(((O7+(P7/U6)*O6+(R7/U8)*O8+(S7/U9)*O9+(T7/U10)*O10)/U7)-((O16+(P16/U15)*O15+(R16/U17)*O17+(S16/U18)*O18+(T16/U19)*O19)/U16))/((O7+(P7/U6)*O6+(R7/U8)*O8+(S7/U9)*O9+(T7/U10)*O10)/U7)</f>
        <v>0</v>
      </c>
      <c r="AE87">
        <f>AM40*AG40+AF40*AF39*AM39+AH40*AH41*AM41+AI40*AI42*AM42+AJ40*AJ43*AM43</f>
        <v>6.2942564909520054E-3</v>
      </c>
      <c r="AF87">
        <f>AN40*AG40+AF40*AF39*AN39+AH40*AH41*AN41+AI40*AI42*AN42+AJ40*AJ43*AN43</f>
        <v>5.9612518628912071E-3</v>
      </c>
      <c r="AH87">
        <f>1-AE87/AF81</f>
        <v>0</v>
      </c>
      <c r="AJ87" s="6">
        <f>(((AE7+(AF7/AK6)*AE6+(AH7/AK8)*AE8+(AI7/AK9)*AE9+(AJ7/AK10)*AE10)/AK7)-((AE16+(AF16/AK15)*AE15+(AH16/AK17)*AE17+(AI16/AK18)*AE18+(AJ16/AK19)*AE19)/AK16))/((AE7+(AF7/AK6)*AE6+(AH7/AK8)*AE8+(AI7/AK9)*AE9+(AJ7/AK10)*AE10)/AK7)</f>
        <v>0</v>
      </c>
    </row>
    <row r="88" spans="2:38" ht="14.1" customHeight="1" x14ac:dyDescent="0.25">
      <c r="B88" t="s">
        <v>3</v>
      </c>
      <c r="C88">
        <f>K41*F41+D41*D39*K39+E41*E40*K40+G41*G42*K42+H41*H43*K43</f>
        <v>1.889356836101888E-3</v>
      </c>
      <c r="D88">
        <f>L41*F41+D41*D39*L39+E41*E40*L40+G41*G42*L42+H41*H43*L43</f>
        <v>1.8901447246907543E-3</v>
      </c>
      <c r="F88" s="20">
        <f>1-C88/D82</f>
        <v>2.6528213166143955E-2</v>
      </c>
      <c r="G88" s="20" t="str">
        <f>IF(ABS(R88)=0,"  ",F88-R88*(U17/I17)*((O8/C8)/(O17/C17)))</f>
        <v xml:space="preserve">  </v>
      </c>
      <c r="H88" s="20" t="str">
        <f>IF(ABS(AH88)=0,"  ",F88-AH88*(AK17/I17)*((AE8/C8)/(AE17/C17)))</f>
        <v xml:space="preserve">  </v>
      </c>
      <c r="J88" s="6">
        <f>(((C8+(D8/I6)*C6+(E8/I7)*C7+(G8/I9)*C9+(H8/I10)*C10)/I8)-((C17+(D17/I15)*C15+(E17/I16)*C16+(G17/I18)*C18+(H17/I19)*C19)/I17))/((C8+(D8/I6)*C6+(E8/I7)*C7+(G8/I9)*C9+(H8/I10)*C10)/I8)</f>
        <v>2.6528213166144229E-2</v>
      </c>
      <c r="O88">
        <f>W41*R41+P41*P39*W39+Q41*Q40*W40+S41*S42*W42+T41*T43*W43</f>
        <v>4.7281323877068565E-3</v>
      </c>
      <c r="P88">
        <f>X41*R41+P41*P39*X39+Q41*Q40*X40+S41*S42*X42+T41*T43*X43</f>
        <v>5.0505050505050501E-3</v>
      </c>
      <c r="R88" s="1">
        <f>1-O88/P82</f>
        <v>0</v>
      </c>
      <c r="T88" s="6">
        <f>(((O8+(P8/U6)*O6+(Q8/U7)*O7+(S8/U9)*O9+(T8/U10)*O10)/U8)-((O17+(P17/U15)*O15+(Q17/U16)*O16+(S17/U18)*O18+(T17/U19)*O19)/U17))/((O8+(P8/U6)*O6+(Q8/U7)*O7+(S8/U9)*O9+(T8/U10)*O10)/U8)</f>
        <v>0</v>
      </c>
      <c r="AE88">
        <f>AM41*AH41+AF41*AF39*AM39+AG41*AG40*AM40+AI41*AI42*AM42+AJ41*AJ43*AM43</f>
        <v>3.2782585890375028E-3</v>
      </c>
      <c r="AF88">
        <f>AN41*AH41+AF41*AF39*AN39+AG41*AG40*AN40+AI41*AI42*AN42+AJ41*AJ43*AN43</f>
        <v>3.1048186785891706E-3</v>
      </c>
      <c r="AH88">
        <f>1-AE88/AF82</f>
        <v>0</v>
      </c>
      <c r="AJ88" s="6">
        <f>(((AE8+(AF8/AK6)*AE6+(AG8/AK7)*AE7+(AI8/AK9)*AE9+(AJ8/AK10)*AE10)/AK8)-((AE17+(AF17/AK15)*AE15+(AG17/AK16)*AE16+(AI17/AK18)*AE18+(AJ17/AK19)*AE19)/AK17))/((AE8+(AF8/AK6)*AE6+(AG8/AK7)*AE7+(AI8/AK9)*AE9+(AJ8/AK10)*AE10)/AK8)</f>
        <v>0</v>
      </c>
    </row>
    <row r="89" spans="2:38" ht="14.1" customHeight="1" x14ac:dyDescent="0.25">
      <c r="B89" t="s">
        <v>21</v>
      </c>
      <c r="C89">
        <f>K42*G42+D42*D39*K39+E42*E40*K40+F42*F41*K41+H42*H43*K43</f>
        <v>4.7818189464852593E-3</v>
      </c>
      <c r="D89">
        <f>L42*G42+D42*D39*L39+E42*E40*L40+F42*F41*L41+H42*H43*L43</f>
        <v>4.7838130327848769E-3</v>
      </c>
      <c r="F89" s="20">
        <f>1-C89/D83</f>
        <v>4.4304187192116817E-3</v>
      </c>
      <c r="G89" s="20" t="str">
        <f t="shared" ref="G89:G90" si="21">IF(ABS(R89)=0,"  ",F89-R89*(U18/I18)*((O9/C9)/(O18/C18)))</f>
        <v xml:space="preserve">  </v>
      </c>
      <c r="H89" s="20" t="str">
        <f>IF(ABS(AH89)=0,"  ",F89-AH89*(AK18/I18)*((AE9/C9)/(AE18/C18)))</f>
        <v xml:space="preserve">  </v>
      </c>
      <c r="J89" s="6">
        <f>(((C9+(D9/I6)*C6+(E9/I7)*C7+(F9/I8)*C8+(H9/I10)*C10)/I9)-((C18+(D18/I15)*C15+(E18/I16)*C16+(F18/I17)*C17+(H18/I19)*C19)/I18))/((C9+(D9/I6)*C6+(E9/I7)*C7+(F9/I8)*C8+(H9/I10)*C10)/I9)</f>
        <v>4.4304187192118673E-3</v>
      </c>
      <c r="O89">
        <f>W42*S42+P42*P39*W39+Q42*Q40*W40+R42*R41*W41+T42*T43*W43</f>
        <v>9.4562647754137096E-3</v>
      </c>
      <c r="P89">
        <f>X42*S42+P42*P39*X39+Q42*Q40*X40+R42*R41*X41+T42*T43*X43</f>
        <v>1.0101010101010102E-2</v>
      </c>
      <c r="R89" s="1">
        <f>1-O89/P83</f>
        <v>0</v>
      </c>
      <c r="T89" s="6">
        <f>(((O9+(P9/U6)*O6+(Q9/U7)*O7+(R9/U8)*O8+(T9/U10)*O10)/U9)-((O18+(P18/U15)*O15+(Q18/U16)*O16+(R18/U17)*O17+(T18/U19)*O19)/U18))/((O9+(P9/U6)*O6+(Q9/U7)*O7+(R9/U8)*O8+(T9/U10)*O10)/U9)</f>
        <v>0</v>
      </c>
      <c r="AE89">
        <f>AM42*AI42+AF42*AF39*AM39+AG42*AG40*AM40+AH42*AH41*AM41+AJ42*AJ43*AM43</f>
        <v>9.8347757671125077E-3</v>
      </c>
      <c r="AF89">
        <f>AN42*AI42+AF42*AF39*AN39+AG42*AG40*AN40+AH42*AH41*AN41+AJ42*AJ43*AN43</f>
        <v>9.314456035767511E-3</v>
      </c>
      <c r="AH89">
        <f>1-AE89/AF83</f>
        <v>0</v>
      </c>
      <c r="AJ89" s="6">
        <f>(((AE9+(AF9/AK6)*AE6+(AG9/AK7)*AE7+(AH9/AK8)*AE8+(AJ9/AK10)*AE10)/AK9)-((AE18+(AF18/AK15)*AE15+(AG18/AK16)*AE16+(AH18/AK17)*AE17+(AJ18/AK19)*AE19)/AK18))/((AE9+(AF9/AK6)*AE6+(AG9/AK7)*AE7+(AH9/AK8)*AE8+(AJ9/AK10)*AE10)/AK9)</f>
        <v>0</v>
      </c>
    </row>
    <row r="90" spans="2:38" ht="14.1" customHeight="1" x14ac:dyDescent="0.25">
      <c r="B90" t="s">
        <v>22</v>
      </c>
      <c r="C90">
        <f>K43*H43+D43*D39*K39+E43*E40*K40+F43*F41*K41+G43*G42*K42</f>
        <v>4.9967179811511503E-3</v>
      </c>
      <c r="D90">
        <f>L43*H43+D43*D39*L39+E43*E40*L40+F43*F41*L41+G43*G42*L42</f>
        <v>4.9988016833951666E-3</v>
      </c>
      <c r="F90" s="24">
        <f>1-C90/D84</f>
        <v>-1.3997951519291174E-3</v>
      </c>
      <c r="G90" s="20" t="str">
        <f t="shared" si="21"/>
        <v xml:space="preserve">  </v>
      </c>
      <c r="H90" s="20" t="str">
        <f>IF(ABS(AH90)=0,"  ",F90-AH90*(AK19/I19)*((AE10/C10)/(AE19/C19)))</f>
        <v xml:space="preserve">  </v>
      </c>
      <c r="J90" s="6">
        <f>(((C10+(D10/I6)*C6+(E10/I7)*C7+(F10/I8)*C8+(G10/I9)*C9)/I10)-((C19+(D19/I15)*C15+(E19/I16)*C16+(F19/I17)*C17+(G19/I18)*C18)/I19))/((C10+(D10/I6)*C6+(E10/I7)*C7+(F10/I8)*C8+(G10/I9)*C9)/I10)</f>
        <v>-1.399795151928891E-3</v>
      </c>
      <c r="O90">
        <f>W43*T43+P43*P39*W39+Q43*Q40*W40+R43*R41*W41+S43*S42*W42</f>
        <v>1.0401891252955084E-2</v>
      </c>
      <c r="P90">
        <f>X43*T43+P43*P39*X39+Q43*Q40*X40+R43*R41*X41+S43*S42*X42</f>
        <v>1.111111111111111E-2</v>
      </c>
      <c r="R90" s="1">
        <f>1-O90/P84</f>
        <v>0</v>
      </c>
      <c r="T90" s="6">
        <f>(((O10+(P10/U6)*O6+(Q10/U7)*O7+(R10/U8)*O8+(S10/U9)*O9)/U10)-((O19+(P19/U15)*O15+(Q19/U16)*O16+(R19/U17)*O17+(S19/U18)*O18)/U19))/((O10+(P10/U6)*O6+(Q10/U7)*O7+(R10/U8)*O8+(S10/U9)*O9)/U10)</f>
        <v>0</v>
      </c>
      <c r="AE90">
        <f>AM43*AJ43+AF43*AF39*AM39+AG43*AG40*AM40+AH43*AH41*AM41+AI43*AI42*AM42</f>
        <v>9.6511932861264079E-3</v>
      </c>
      <c r="AF90">
        <f>AN43*AJ43+AF43*AF39*AN39+AG43*AG40*AN40+AH43*AH41*AN41+AI43*AI42*AN42</f>
        <v>9.1405861897665176E-3</v>
      </c>
      <c r="AH90">
        <f>1-AE90/AF84</f>
        <v>0</v>
      </c>
      <c r="AJ90" s="6">
        <f>(((AE10+(AF10/AK6)*AE6+(AG10/AK7)*AE7+(AH10/AK8)*AE8+(AI10/AK9)*AE9)/AK10)-((AE19+(AF19/AK15)*AE15+(AG19/AK16)*AE16+(AH19/AK17)*AE17+(AI19/AK18)*AE18)/AK19))/((AE10+(AF10/AK6)*AE6+(AG10/AK7)*AE7+(AH10/AK8)*AE8+(AI10/AK9)*AE9)/AK10)</f>
        <v>0</v>
      </c>
    </row>
    <row r="91" spans="2:38" ht="14.1" customHeight="1" x14ac:dyDescent="0.25">
      <c r="B91" t="s">
        <v>23</v>
      </c>
      <c r="D91" s="2"/>
      <c r="F91" s="20"/>
      <c r="G91" s="20"/>
      <c r="H91" s="20"/>
      <c r="R91" s="1"/>
      <c r="T91" s="6"/>
      <c r="AF91" s="2"/>
    </row>
    <row r="92" spans="2:38" ht="14.1" customHeight="1" x14ac:dyDescent="0.25">
      <c r="B92" t="s">
        <v>0</v>
      </c>
      <c r="C92">
        <f>K45*D45+E45*E46*K46+F45*F47*K47+G45*G48*K48+H45*H49*K49</f>
        <v>2.2240756185710315E-3</v>
      </c>
      <c r="D92" s="2"/>
      <c r="F92" s="20">
        <f>1-C92/D86</f>
        <v>0</v>
      </c>
      <c r="G92" s="20" t="str">
        <f>IF(ABS(R92)=0,"  ",F92-R92*(U24/I24)*((O15/C15)/(O24/C24)))</f>
        <v xml:space="preserve">  </v>
      </c>
      <c r="H92" s="20" t="str">
        <f>IF(ABS(AH92)=0,"  ",F92-AH92*(AK24/I24)*((AE15/C15)/(AE24/C24)))</f>
        <v xml:space="preserve">  </v>
      </c>
      <c r="J92" s="6">
        <f>(((C15+(E15/I16)*C16+(F15/I17)*C17+(G15/I18)*C18+(H15/I19)*C19)/I15)-((C24+(E24/I25)*C25+(F24/I26)*C26+(G24/I27)*C27+(H24/I28)*C28)/I24))/((C15+(E15/I16)*C16+(F15/I17)*C17+(G15/I18)*C18+(H15/I19)*C19)/I15)</f>
        <v>0</v>
      </c>
      <c r="O92">
        <f>W45*P45+Q45*Q46*W46+R45*R47*W47+S45*S48*W48+T45*T49*W49</f>
        <v>5.0505050505050501E-3</v>
      </c>
      <c r="R92" s="1">
        <f>1-O92/P86</f>
        <v>0</v>
      </c>
      <c r="T92" s="6">
        <f>(((O15+(Q15/U16)*O16+(R15/U17)*O17+(S15/U18)*O18+(T15/U19)*O19)/U15)-((O24+(Q24/U25)*O25+(R24/U26)*O26+(S24/U27)*O27+(T24/U28)*O28)/U24))/((O15+(Q15/U16)*O16+(R15/U17)*O17+(S15/U18)*O18+(T15/U19)*O19)/U15)</f>
        <v>0</v>
      </c>
      <c r="AE92">
        <f>AM45*AF45+AG45*AG46*AM46+AH45*AH47*AM47+AI45*AI48*AM48+AJ45*AJ49*AM49</f>
        <v>3.9741679085941381E-3</v>
      </c>
      <c r="AF92" s="2"/>
      <c r="AH92">
        <f>1-AE92/AF86</f>
        <v>0</v>
      </c>
      <c r="AJ92" s="6">
        <f>(((AE15+(AG15/AK16)*AE16+(AH15/AK17)*AE17+(AI15/AK18)*AE18+(AJ15/AK19)*AE19)/AK15)-((AE24+(AG24/AK25)*AE25+(AH24/AK26)*AE26+(AI24/AK27)*AE27+(AJ24/AK28)*AE28)/AK24))/((AE15+(AG15/AK16)*AE16+(AH15/AK17)*AE17+(AI15/AK18)*AE18+(AJ15/AK19)*AE19)/AK15)</f>
        <v>0</v>
      </c>
    </row>
    <row r="93" spans="2:38" ht="14.1" customHeight="1" x14ac:dyDescent="0.25">
      <c r="B93" t="s">
        <v>2</v>
      </c>
      <c r="C93">
        <f>K46*E46+D46*D45*K45+F46*F47*K47+G46*G48*K48+H46*H49*K49</f>
        <v>3.0070721034652164E-3</v>
      </c>
      <c r="D93" s="2"/>
      <c r="F93" s="20">
        <f>1-C93/D87</f>
        <v>-6.9231905777065172E-3</v>
      </c>
      <c r="G93" s="20" t="str">
        <f t="shared" ref="G93:G96" si="22">IF(ABS(R93)=0,"  ",F93-R93*(U25/I25)*((O16/C16)/(O25/C25)))</f>
        <v xml:space="preserve">  </v>
      </c>
      <c r="H93" s="20" t="str">
        <f>IF(ABS(AH93)=0,"  ",F93-AH93*(AK25/I25)*((AE16/C16)/(AE25/C25)))</f>
        <v xml:space="preserve">  </v>
      </c>
      <c r="J93" s="6">
        <f>(((C16+(D16/I15)*C15+(F16/I17)*C17+(G16/I18)*C18+(H16/I19)*C19)/I16)-((C25+(D25/I24)*C24+(F25/I26)*C26+(G25/I27)*C27+(H25/I28)*C28)/I25))/((C16+(D16/I15)*C15+(F16/I17)*C17+(G16/I18)*C18+(H16/I19)*C19)/I16)</f>
        <v>-6.9231905777064747E-3</v>
      </c>
      <c r="O93">
        <f>W46*Q46+P46*P45*W45+R46*R47*W47+S46*S48*W48+T46*T49*W49</f>
        <v>6.0606060606060597E-3</v>
      </c>
      <c r="R93" s="1">
        <f>1-O93/P87</f>
        <v>0</v>
      </c>
      <c r="T93" s="6">
        <f>(((O16+(P16/U15)*O15+(R16/U17)*O17+(S16/U18)*O18+(T16/U19)*O19)/U16)-((O25+(P25/U24)*O24+(R25/U26)*O26+(S25/U27)*O27+(T25/U28)*O28)/U25))/((O16+(P16/U15)*O15+(R16/U17)*O17+(S16/U18)*O18+(T16/U19)*O19)/U16)</f>
        <v>0</v>
      </c>
      <c r="AE93">
        <f>AM46*AG46+AF46*AF45*AM45+AH46*AH47*AM47+AI46*AI48*AM48+AJ46*AJ49*AM49</f>
        <v>5.9612518628912071E-3</v>
      </c>
      <c r="AF93" s="2"/>
      <c r="AH93">
        <f>1-AE93/AF87</f>
        <v>0</v>
      </c>
      <c r="AJ93" s="6">
        <f>(((AE16+(AF16/AK15)*AE15+(AH16/AK17)*AE17+(AI16/AK18)*AE18+(AJ16/AK19)*AE19)/AK16)-((AE25+(AF25/AK24)*AE24+(AH25/AK26)*AE26+(AI25/AK27)*AE27+(AJ25/AK28)*AE28)/AK25))/((AE16+(AF16/AK15)*AE15+(AH16/AK17)*AE17+(AI16/AK18)*AE18+(AJ16/AK19)*AE19)/AK16)</f>
        <v>0</v>
      </c>
    </row>
    <row r="94" spans="2:38" ht="14.1" customHeight="1" x14ac:dyDescent="0.25">
      <c r="B94" t="s">
        <v>3</v>
      </c>
      <c r="C94">
        <f>K47*F47+D47*D45*K45+E47*E46*K46+G47*G48*K48+H47*H49*K49</f>
        <v>1.8413880422175006E-3</v>
      </c>
      <c r="D94" s="2"/>
      <c r="F94" s="20">
        <f>1-C94/D88</f>
        <v>2.5795211253588413E-2</v>
      </c>
      <c r="G94" s="20" t="str">
        <f t="shared" si="22"/>
        <v xml:space="preserve">  </v>
      </c>
      <c r="H94" s="20" t="str">
        <f>IF(ABS(AH94)=0,"  ",F94-AH94*(AK26/I26)*((AE17/C17)/(AE26/C26)))</f>
        <v xml:space="preserve">  </v>
      </c>
      <c r="J94" s="6">
        <f>(((C17+(D17/I15)*C15+(E17/I16)*C16+(G17/I19)*C18+(H17/I19)*C19)/I17)-((C26+(D26/I24)*C24+(E26/I25)*C25+(G26/I27)*C27+(H26/I28)*C28)/I26))/((C17+(D17/I15)*C15+(E17/I16)*C16+(G17/I18)*C18+(H17/I18)*C19)/I17)</f>
        <v>2.5795211253588468E-2</v>
      </c>
      <c r="O94">
        <f>W47*R47+P47*P45*W45+Q47*Q46*W46+S47*S48*W48+T47*T49*W49</f>
        <v>5.0505050505050509E-3</v>
      </c>
      <c r="R94" s="1">
        <f t="shared" ref="R94" si="23">1-O94/P88</f>
        <v>0</v>
      </c>
      <c r="T94" s="6">
        <f>(((O17+(P17/U15)*O15+(Q17/U16)*O16+(S17/U19)*O18+(T17/U19)*O19)/U17)-((O26+(P26/U24)*O24+(Q26/U25)*O25+(S26/U27)*O27+(T26/U28)*O28)/U26))/((O17+(P17/U15)*O15+(Q17/U16)*O16+(S17/U18)*O18+(T17/U18)*O19)/U17)</f>
        <v>0</v>
      </c>
      <c r="AE94">
        <f>AM47*AH47+AF47*AF45*AM45+AG47*AG46*AM46+AI47*AI48*AM48+AJ47*AJ49*AM49</f>
        <v>3.1048186785891697E-3</v>
      </c>
      <c r="AF94" s="2"/>
      <c r="AH94">
        <f t="shared" ref="AH94" si="24">1-AE94/AF88</f>
        <v>0</v>
      </c>
      <c r="AJ94" s="6">
        <f>(((AE17+(AF17/AK15)*AE15+(AG17/AK16)*AE16+(AI17/AK19)*AE18+(AJ17/AK19)*AE19)/AK17)-((AE26+(AF26/AK24)*AE24+(AG26/AK25)*AE25+(AI26/AK27)*AE27+(AJ26/AK28)*AE28)/AK26))/((AE17+(AF17/AK15)*AE15+(AG17/AK16)*AE16+(AI17/AK18)*AE18+(AJ17/AK18)*AE19)/AK17)</f>
        <v>0</v>
      </c>
    </row>
    <row r="95" spans="2:38" ht="14.1" customHeight="1" x14ac:dyDescent="0.25">
      <c r="B95" t="s">
        <v>21</v>
      </c>
      <c r="C95">
        <f>K48*G48+D48*D45*K45+E48*E46*K46+F48*F47*K47+H48*H49*K49</f>
        <v>4.7626573641403351E-3</v>
      </c>
      <c r="F95" s="20">
        <f>1-C95/D89</f>
        <v>4.4223443724819012E-3</v>
      </c>
      <c r="G95" s="20" t="str">
        <f t="shared" si="22"/>
        <v xml:space="preserve">  </v>
      </c>
      <c r="H95" s="20" t="str">
        <f>IF(ABS(AH95)=0,"  ",F95-AH95*(AK27/I27)*((AE18/C18)/(AE27/C27)))</f>
        <v xml:space="preserve">  </v>
      </c>
      <c r="J95" s="6">
        <f>(((C18+(D18/I15)*C15+(E18/I16)*C16+(F18/I17)*C17+(H18/I19)*C19)/I18)-((C27+(D27/I24)*C24+(E27/I25)*C25+(F27/I26)*C26+(H27/I28)*C28)/I27))/((C18+(D18/I15)*C15+(E18/I16)*C16+(F18/I17)*C17+(H18/I19)*C19)/I18)</f>
        <v>4.422344372481974E-3</v>
      </c>
      <c r="O95">
        <f>W48*S48+P48*P45*W45+Q48*Q46*W46+R48*R47*W47+T48*T49*W49</f>
        <v>1.01010101010101E-2</v>
      </c>
      <c r="R95" s="1">
        <f>1-O95/P89</f>
        <v>0</v>
      </c>
      <c r="T95" s="6">
        <f>(((O18+(P18/U15)*O15+(Q18/U16)*O16+(R18/U17)*O17+(T18/U19)*O19)/U18)-((O27+(P27/U24)*O24+(Q27/U25)*O25+(R27/U26)*O26+(T27/U28)*O28)/U27))/((O18+(P18/U15)*O15+(Q18/U16)*O16+(R18/U17)*O17+(T18/U19)*O19)/U18)</f>
        <v>0</v>
      </c>
      <c r="AE95">
        <f>AM48*AI48+AF48*AF45*AM45+AG48*AG46*AM46+AH48*AH47*AM47+AJ48*AJ49*AM49</f>
        <v>9.314456035767511E-3</v>
      </c>
      <c r="AH95">
        <f>1-AE95/AF89</f>
        <v>0</v>
      </c>
      <c r="AJ95" s="6">
        <f>(((AE18+(AF18/AK15)*AE15+(AG18/AK16)*AE16+(AH18/AK17)*AE17+(AJ18/AK19)*AE19)/AK18)-((AE27+(AF27/AK24)*AE24+(AG27/AK25)*AE25+(AH27/AK26)*AE26+(AJ27/AK28)*AE28)/AK27))/((AE18+(AF18/AK15)*AE15+(AG18/AK16)*AE16+(AH18/AK17)*AE17+(AJ18/AK19)*AE19)/AK18)</f>
        <v>0</v>
      </c>
    </row>
    <row r="96" spans="2:38" ht="14.1" customHeight="1" x14ac:dyDescent="0.25">
      <c r="B96" t="s">
        <v>22</v>
      </c>
      <c r="C96">
        <f>K49*H49+D49*D45*K45+E49*E46*K46+F49*F47*K47+G49*G48*K48</f>
        <v>5.005693481249596E-3</v>
      </c>
      <c r="F96" s="20">
        <f t="shared" ref="F96" si="25">1-C96/D90</f>
        <v>-1.3786899923080576E-3</v>
      </c>
      <c r="G96" s="20" t="str">
        <f t="shared" si="22"/>
        <v xml:space="preserve">  </v>
      </c>
      <c r="H96" s="20" t="str">
        <f>IF(ABS(AH96)=0,"  ",F96-AH96*(AK28/I28)*((AE19/C19)/(AE28/C28)))</f>
        <v xml:space="preserve">  </v>
      </c>
      <c r="J96" s="6">
        <f>(((C19+(D19/I15)*C15+(E19/I16)*C16+(F19/I17)*C17+(G19/I18)*C18)/I19)-((C28+(D28/I24)*C24+(E28/I25)*C25+(F28/I26)*C26+(G28/I27)*C27)/I28))/((C19+(D19/I15)*C15+(E19/I16)*C16+(F19/I17)*C17+(G19/I18)*C18)/I19)</f>
        <v>-1.3786899923079173E-3</v>
      </c>
      <c r="O96">
        <f>W49*T49+P49*P45*W45+Q49*Q46*W46+R49*R47*W47+S49*S48*W48</f>
        <v>1.1111111111111112E-2</v>
      </c>
      <c r="R96" s="1">
        <f t="shared" ref="R96" si="26">1-O96/P90</f>
        <v>0</v>
      </c>
      <c r="T96" s="6">
        <f>(((O19+(P19/U15)*O15+(Q19/U16)*O16+(R19/U17)*O17+(S19/U18)*O18)/U19)-((O28+(P28/U24)*O24+(Q28/U25)*O25+(R28/U26)*O26+(S28/U27)*O27)/U28))/((O19+(P19/U15)*O15+(Q19/U16)*O16+(R19/U17)*O17+(S19/U18)*O18)/U19)</f>
        <v>0</v>
      </c>
      <c r="AE96">
        <f>AM49*AJ49+AF49*AF45*AM45+AG49*AG46*AM46+AH49*AH47*AM47+AI49*AI48*AM48</f>
        <v>9.1405861897665176E-3</v>
      </c>
      <c r="AH96">
        <f t="shared" ref="AH96" si="27">1-AE96/AF90</f>
        <v>0</v>
      </c>
      <c r="AJ96" s="6">
        <f>(((AE19+(AF19/AK15)*AE15+(AG19/AK16)*AE16+(AH19/AK17)*AE17+(AI19/AK18)*AE18)/AK19)-((AE28+(AF28/AK24)*AE24+(AG28/AK25)*AE25+(AH28/AK26)*AE26+(AI28/AK27)*AE27)/AK28))/((AE19+(AF19/AK15)*AE15+(AG19/AK16)*AE16+(AH19/AK17)*AE17+(AI19/AK18)*AE18)/AK19)</f>
        <v>0</v>
      </c>
    </row>
    <row r="98" spans="4:38" ht="14.1" customHeight="1" x14ac:dyDescent="0.25">
      <c r="F98" s="6" t="s">
        <v>53</v>
      </c>
      <c r="J98" s="1" t="s">
        <v>27</v>
      </c>
      <c r="T98" s="1" t="s">
        <v>27</v>
      </c>
      <c r="U98" s="1"/>
      <c r="V98" s="1"/>
      <c r="AJ98" s="1" t="s">
        <v>27</v>
      </c>
      <c r="AK98" s="1"/>
      <c r="AL98" s="1"/>
    </row>
    <row r="99" spans="4:38" ht="14.1" customHeight="1" x14ac:dyDescent="0.25">
      <c r="F99" s="6" t="s">
        <v>54</v>
      </c>
      <c r="J99" s="1" t="s">
        <v>26</v>
      </c>
      <c r="T99" s="1" t="s">
        <v>26</v>
      </c>
      <c r="U99" s="1"/>
      <c r="V99" s="1"/>
      <c r="AJ99" s="1" t="s">
        <v>26</v>
      </c>
      <c r="AK99" s="1"/>
      <c r="AL99" s="1"/>
    </row>
    <row r="100" spans="4:38" ht="14.1" customHeight="1" x14ac:dyDescent="0.25">
      <c r="F100" s="6">
        <v>0</v>
      </c>
      <c r="J100" s="1">
        <v>1</v>
      </c>
      <c r="K100" s="1">
        <v>2</v>
      </c>
      <c r="L100" s="1">
        <v>3</v>
      </c>
      <c r="T100" s="1">
        <v>1</v>
      </c>
      <c r="U100" s="1">
        <v>2</v>
      </c>
      <c r="V100" s="1">
        <v>3</v>
      </c>
      <c r="AJ100" s="1">
        <v>1</v>
      </c>
      <c r="AK100" s="1">
        <v>2</v>
      </c>
      <c r="AL100" s="1">
        <v>3</v>
      </c>
    </row>
    <row r="101" spans="4:38" ht="14.1" customHeight="1" x14ac:dyDescent="0.25">
      <c r="F101" s="6">
        <v>-7.0689655172413435E-3</v>
      </c>
      <c r="J101" s="1">
        <v>100</v>
      </c>
      <c r="K101" s="1">
        <f>J101-J86*J101</f>
        <v>100</v>
      </c>
      <c r="L101" s="1">
        <f>K101-J92*K101</f>
        <v>100</v>
      </c>
      <c r="T101" s="1">
        <v>100</v>
      </c>
      <c r="U101" s="1">
        <f>T101-T86*T101</f>
        <v>100</v>
      </c>
      <c r="V101" s="1">
        <f>U101-T92*U101</f>
        <v>100</v>
      </c>
      <c r="AJ101" s="1">
        <v>100</v>
      </c>
      <c r="AK101" s="1">
        <f>AJ101-AJ86*AJ101</f>
        <v>100</v>
      </c>
      <c r="AL101" s="1">
        <f>AK101-AJ92*AK101</f>
        <v>100</v>
      </c>
    </row>
    <row r="102" spans="4:38" ht="14.1" customHeight="1" x14ac:dyDescent="0.25">
      <c r="F102" s="6">
        <v>2.6528213166143955E-2</v>
      </c>
      <c r="J102" s="1">
        <v>100</v>
      </c>
      <c r="K102" s="1">
        <f>J102-J87*J102</f>
        <v>100.70689655172414</v>
      </c>
      <c r="L102" s="1">
        <f>K102-J93*K102</f>
        <v>101.4041095890411</v>
      </c>
      <c r="T102" s="1">
        <v>100</v>
      </c>
      <c r="U102" s="1">
        <f>T102-T87*T102</f>
        <v>100</v>
      </c>
      <c r="V102" s="1">
        <f>U102-T93*U102</f>
        <v>100</v>
      </c>
      <c r="AJ102" s="1">
        <v>100</v>
      </c>
      <c r="AK102" s="1">
        <f>AJ102-AJ87*AJ102</f>
        <v>100</v>
      </c>
      <c r="AL102" s="1">
        <f>AK102-AJ93*AK102</f>
        <v>100</v>
      </c>
    </row>
    <row r="103" spans="4:38" ht="14.1" customHeight="1" x14ac:dyDescent="0.25">
      <c r="F103" s="6">
        <v>4.4304187192116817E-3</v>
      </c>
      <c r="J103" s="1">
        <v>100</v>
      </c>
      <c r="K103" s="1">
        <f>J103-J88*J103</f>
        <v>97.347178683385579</v>
      </c>
      <c r="L103" s="1">
        <f>K103-J94*K103</f>
        <v>94.836087644306829</v>
      </c>
      <c r="T103" s="1">
        <v>100</v>
      </c>
      <c r="U103" s="1">
        <f>T103-T88*T103</f>
        <v>100</v>
      </c>
      <c r="V103" s="1">
        <f>U103-T94*U103</f>
        <v>100</v>
      </c>
      <c r="AJ103" s="1">
        <v>100</v>
      </c>
      <c r="AK103" s="1">
        <f>AJ103-AJ88*AJ103</f>
        <v>100</v>
      </c>
      <c r="AL103" s="1">
        <f>AK103-AJ94*AK103</f>
        <v>100</v>
      </c>
    </row>
    <row r="104" spans="4:38" ht="14.1" customHeight="1" x14ac:dyDescent="0.25">
      <c r="F104" s="6">
        <v>-1.3997951519291174E-3</v>
      </c>
      <c r="J104" s="1">
        <v>100</v>
      </c>
      <c r="K104" s="1">
        <f>J104-J89*J104</f>
        <v>99.556958128078819</v>
      </c>
      <c r="L104" s="1">
        <f>K104-J95*K104</f>
        <v>99.11668297455968</v>
      </c>
      <c r="T104" s="1">
        <v>100</v>
      </c>
      <c r="U104" s="1">
        <f>T104-T89*T104</f>
        <v>100</v>
      </c>
      <c r="V104" s="1">
        <f>U104-T95*U104</f>
        <v>100</v>
      </c>
      <c r="AJ104" s="1">
        <v>100</v>
      </c>
      <c r="AK104" s="1">
        <f>AJ104-AJ89*AJ104</f>
        <v>100</v>
      </c>
      <c r="AL104" s="1">
        <f>AK104-AJ95*AK104</f>
        <v>100</v>
      </c>
    </row>
    <row r="105" spans="4:38" ht="14.1" customHeight="1" x14ac:dyDescent="0.25">
      <c r="F105" s="6"/>
      <c r="J105" s="1">
        <v>100</v>
      </c>
      <c r="K105" s="1">
        <f>J105-J90*J105</f>
        <v>100.13997951519289</v>
      </c>
      <c r="L105" s="1">
        <f>K105-J96*K105</f>
        <v>100.27804150278041</v>
      </c>
      <c r="T105" s="1">
        <v>100</v>
      </c>
      <c r="U105" s="1">
        <f>T105-T90*T105</f>
        <v>100</v>
      </c>
      <c r="V105" s="1">
        <f>U105-T96*U105</f>
        <v>100</v>
      </c>
      <c r="AJ105" s="1">
        <v>100</v>
      </c>
      <c r="AK105" s="1">
        <f>AJ105-AJ90*AJ105</f>
        <v>100</v>
      </c>
      <c r="AL105" s="1">
        <f>AK105-AJ96*AK105</f>
        <v>100</v>
      </c>
    </row>
    <row r="106" spans="4:38" ht="14.1" customHeight="1" x14ac:dyDescent="0.25">
      <c r="F106" s="6">
        <v>0</v>
      </c>
    </row>
    <row r="107" spans="4:38" ht="14.1" customHeight="1" x14ac:dyDescent="0.25">
      <c r="F107" s="6">
        <v>-6.9231905777065172E-3</v>
      </c>
    </row>
    <row r="108" spans="4:38" ht="14.1" customHeight="1" x14ac:dyDescent="0.25">
      <c r="F108" s="6">
        <v>2.5795211253588413E-2</v>
      </c>
    </row>
    <row r="109" spans="4:38" ht="14.1" customHeight="1" x14ac:dyDescent="0.25">
      <c r="F109" s="6">
        <v>4.4223443724819012E-3</v>
      </c>
    </row>
    <row r="110" spans="4:38" ht="14.1" customHeight="1" x14ac:dyDescent="0.25">
      <c r="F110" s="6">
        <v>-1.3786899923080576E-3</v>
      </c>
    </row>
    <row r="112" spans="4:38" ht="14.1" customHeight="1" x14ac:dyDescent="0.25">
      <c r="D112">
        <v>1</v>
      </c>
      <c r="F112" s="20">
        <v>2</v>
      </c>
      <c r="H112">
        <v>3</v>
      </c>
      <c r="J112">
        <v>4</v>
      </c>
    </row>
    <row r="114" spans="4:10" ht="14.1" customHeight="1" x14ac:dyDescent="0.25">
      <c r="D114">
        <v>0</v>
      </c>
      <c r="F114">
        <v>-3.3239259956101552E-3</v>
      </c>
      <c r="H114">
        <v>-5.0251256281419465E-4</v>
      </c>
      <c r="J114">
        <v>-5.0251256281419465E-4</v>
      </c>
    </row>
    <row r="115" spans="4:10" ht="14.1" customHeight="1" x14ac:dyDescent="0.25">
      <c r="D115">
        <v>-7.0689655172413435E-3</v>
      </c>
      <c r="F115">
        <v>-7.7384500600123918E-3</v>
      </c>
      <c r="H115">
        <v>5.8922197192856629E-4</v>
      </c>
      <c r="J115">
        <v>5.8922197192856629E-4</v>
      </c>
    </row>
    <row r="116" spans="4:10" ht="14.1" customHeight="1" x14ac:dyDescent="0.25">
      <c r="D116">
        <v>2.6528213166143955E-2</v>
      </c>
      <c r="F116">
        <v>2.6528213166143844E-2</v>
      </c>
      <c r="H116">
        <v>2.7899686520375777E-2</v>
      </c>
      <c r="J116">
        <v>2.7899686520375777E-2</v>
      </c>
    </row>
    <row r="117" spans="4:10" ht="14.1" customHeight="1" x14ac:dyDescent="0.25">
      <c r="D117">
        <v>4.4304187192116817E-3</v>
      </c>
      <c r="F117">
        <v>3.9265212030851204E-3</v>
      </c>
      <c r="H117">
        <v>6.4602912153919334E-3</v>
      </c>
      <c r="J117">
        <v>6.4602912153919334E-3</v>
      </c>
    </row>
    <row r="118" spans="4:10" ht="14.1" customHeight="1" x14ac:dyDescent="0.25">
      <c r="D118">
        <v>-1.3997951519291174E-3</v>
      </c>
      <c r="F118">
        <v>-1.8919335235521029E-3</v>
      </c>
      <c r="H118" s="14">
        <v>5.0904948031393893E-5</v>
      </c>
      <c r="J118" s="14">
        <v>5.0904948031393893E-5</v>
      </c>
    </row>
    <row r="120" spans="4:10" ht="14.1" customHeight="1" x14ac:dyDescent="0.25">
      <c r="D120">
        <v>0</v>
      </c>
      <c r="F120">
        <v>-3.3358480697436299E-3</v>
      </c>
      <c r="H120">
        <v>-5.0733350582699011E-4</v>
      </c>
      <c r="J120">
        <v>3.422308036573285E-3</v>
      </c>
    </row>
    <row r="121" spans="4:10" ht="14.1" customHeight="1" x14ac:dyDescent="0.25">
      <c r="D121">
        <v>-6.9231905777065172E-3</v>
      </c>
      <c r="F121">
        <v>-7.5967643276269037E-3</v>
      </c>
      <c r="H121">
        <v>5.7923888002753277E-4</v>
      </c>
      <c r="J121">
        <v>3.8669263352769656E-3</v>
      </c>
    </row>
    <row r="122" spans="4:10" ht="14.1" customHeight="1" x14ac:dyDescent="0.25">
      <c r="D122">
        <v>2.5795211253588413E-2</v>
      </c>
      <c r="F122">
        <v>2.5795211253588413E-2</v>
      </c>
      <c r="H122">
        <v>2.7147373725808555E-2</v>
      </c>
      <c r="J122">
        <v>3.0431495167019151E-2</v>
      </c>
    </row>
    <row r="123" spans="4:10" ht="14.1" customHeight="1" x14ac:dyDescent="0.25">
      <c r="D123">
        <v>4.4223443724819012E-3</v>
      </c>
      <c r="F123">
        <v>3.934294387784032E-3</v>
      </c>
      <c r="H123">
        <v>6.5071650708780071E-3</v>
      </c>
      <c r="J123">
        <v>8.2301385545692218E-3</v>
      </c>
    </row>
    <row r="124" spans="4:10" ht="14.1" customHeight="1" x14ac:dyDescent="0.25">
      <c r="D124">
        <v>-1.3786899923080576E-3</v>
      </c>
      <c r="F124">
        <v>-1.8735538567680177E-3</v>
      </c>
      <c r="H124" s="14">
        <v>4.8276486520060224E-5</v>
      </c>
      <c r="J124">
        <v>3.7298290568259507E-3</v>
      </c>
    </row>
    <row r="127" spans="4:10" ht="14.1" customHeight="1" x14ac:dyDescent="0.25">
      <c r="D127">
        <f>D112</f>
        <v>1</v>
      </c>
      <c r="E127" t="s">
        <v>83</v>
      </c>
    </row>
    <row r="128" spans="4:10" ht="14.1" customHeight="1" x14ac:dyDescent="0.25">
      <c r="D128">
        <f>F112</f>
        <v>2</v>
      </c>
      <c r="E128" t="s">
        <v>84</v>
      </c>
    </row>
    <row r="129" spans="4:5" ht="14.1" customHeight="1" x14ac:dyDescent="0.25">
      <c r="D129">
        <v>3</v>
      </c>
      <c r="E129" t="s">
        <v>85</v>
      </c>
    </row>
    <row r="130" spans="4:5" ht="14.1" customHeight="1" x14ac:dyDescent="0.25">
      <c r="D130">
        <v>4</v>
      </c>
      <c r="E130" t="s">
        <v>86</v>
      </c>
    </row>
  </sheetData>
  <sheetProtection algorithmName="SHA-512" hashValue="01APMPwcx15zHuAgmXRcq5ocPQWijzlQjNIRLqh5wbFSBJC1yR5iy9THguiUN1d0RY1pRCem2EQeU9Ikj7Odyg==" saltValue="4ZZmVTH/UIqjrJcPEXHQ6Q==" spinCount="100000" sheet="1" objects="1" scenarios="1"/>
  <protectedRanges>
    <protectedRange sqref="AN4" name="Bereik5"/>
    <protectedRange sqref="AH3" name="Bereik4"/>
    <protectedRange sqref="AE6:AM28" name="Bereik3"/>
    <protectedRange sqref="X4" name="Bereik2"/>
    <protectedRange sqref="O6:W28" name="Bereik1"/>
  </protectedRange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9</vt:i4>
      </vt:variant>
    </vt:vector>
  </HeadingPairs>
  <TitlesOfParts>
    <vt:vector size="9" baseType="lpstr">
      <vt:lpstr>direct labour only (first)</vt:lpstr>
      <vt:lpstr>basic correction (1)</vt:lpstr>
      <vt:lpstr>basic correction (2)</vt:lpstr>
      <vt:lpstr>direct labour only (second)</vt:lpstr>
      <vt:lpstr>England and Poland</vt:lpstr>
      <vt:lpstr>Germany and Hungary</vt:lpstr>
      <vt:lpstr>Oligopolistic competition</vt:lpstr>
      <vt:lpstr>EU and China</vt:lpstr>
      <vt:lpstr>EU and China (trial)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 moons</dc:creator>
  <cp:lastModifiedBy>adrie moons</cp:lastModifiedBy>
  <dcterms:created xsi:type="dcterms:W3CDTF">2017-10-21T07:49:10Z</dcterms:created>
  <dcterms:modified xsi:type="dcterms:W3CDTF">2026-02-25T09:23:00Z</dcterms:modified>
</cp:coreProperties>
</file>