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01"/>
  <workbookPr defaultThemeVersion="124226"/>
  <xr:revisionPtr revIDLastSave="5" documentId="11_2C56937C61E3EF9912E5ACBE2C7F00BA827CBB58" xr6:coauthVersionLast="47" xr6:coauthVersionMax="47" xr10:uidLastSave="{E57DF61B-4F92-4AA1-B1AF-1A8EEA531DCD}"/>
  <workbookProtection workbookPassword="BB26" lockStructure="1"/>
  <bookViews>
    <workbookView xWindow="285" yWindow="90" windowWidth="14340" windowHeight="5595" activeTab="4" xr2:uid="{00000000-000D-0000-FFFF-FFFF00000000}"/>
  </bookViews>
  <sheets>
    <sheet name="direct labour only" sheetId="4" r:id="rId1"/>
    <sheet name="intermediate step" sheetId="20" r:id="rId2"/>
    <sheet name="direct and indirect labour" sheetId="18" r:id="rId3"/>
    <sheet name="Malthus' table" sheetId="21" r:id="rId4"/>
    <sheet name="OVERVIEW" sheetId="28" r:id="rId5"/>
    <sheet name="first approach investment" sheetId="23" r:id="rId6"/>
    <sheet name="second approach investment" sheetId="26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6" i="28" l="1"/>
  <c r="C35" i="28" l="1"/>
  <c r="Q20" i="21" l="1"/>
  <c r="AK15" i="28" l="1"/>
  <c r="AK16" i="28"/>
  <c r="AK17" i="28"/>
  <c r="AK14" i="28"/>
  <c r="AK13" i="28"/>
  <c r="AK12" i="28"/>
  <c r="Y13" i="28"/>
  <c r="Y14" i="28"/>
  <c r="Y15" i="28"/>
  <c r="Y17" i="28"/>
  <c r="Y12" i="28"/>
  <c r="K24" i="28"/>
  <c r="L6" i="23" s="1"/>
  <c r="K59" i="28"/>
  <c r="K39" i="23" s="1"/>
  <c r="K63" i="28"/>
  <c r="K43" i="23" s="1"/>
  <c r="K62" i="28"/>
  <c r="K42" i="23" s="1"/>
  <c r="K61" i="28"/>
  <c r="K41" i="23" s="1"/>
  <c r="K60" i="28"/>
  <c r="K40" i="23" s="1"/>
  <c r="K55" i="28"/>
  <c r="K35" i="23" s="1"/>
  <c r="K54" i="28"/>
  <c r="K34" i="23" s="1"/>
  <c r="K53" i="28"/>
  <c r="K33" i="23" s="1"/>
  <c r="K52" i="28"/>
  <c r="K32" i="23" s="1"/>
  <c r="K51" i="28"/>
  <c r="K31" i="23" s="1"/>
  <c r="K47" i="28"/>
  <c r="K27" i="23" s="1"/>
  <c r="K46" i="28"/>
  <c r="K26" i="23" s="1"/>
  <c r="K45" i="28"/>
  <c r="K25" i="23" s="1"/>
  <c r="K44" i="28"/>
  <c r="K24" i="23" s="1"/>
  <c r="K43" i="28"/>
  <c r="K23" i="23" s="1"/>
  <c r="K39" i="28"/>
  <c r="K19" i="23" s="1"/>
  <c r="K38" i="28"/>
  <c r="K18" i="23" s="1"/>
  <c r="K37" i="28"/>
  <c r="K17" i="23" s="1"/>
  <c r="K36" i="28"/>
  <c r="K16" i="23" s="1"/>
  <c r="K35" i="28"/>
  <c r="K15" i="23" s="1"/>
  <c r="I63" i="28"/>
  <c r="I43" i="23" s="1"/>
  <c r="G63" i="28"/>
  <c r="G43" i="23" s="1"/>
  <c r="F63" i="28"/>
  <c r="F43" i="23" s="1"/>
  <c r="E63" i="28"/>
  <c r="E43" i="23" s="1"/>
  <c r="D63" i="28"/>
  <c r="D43" i="23" s="1"/>
  <c r="C63" i="28"/>
  <c r="C43" i="23" s="1"/>
  <c r="I62" i="28"/>
  <c r="I42" i="23" s="1"/>
  <c r="H62" i="28"/>
  <c r="H42" i="23" s="1"/>
  <c r="F62" i="28"/>
  <c r="F42" i="23" s="1"/>
  <c r="E62" i="28"/>
  <c r="E42" i="23" s="1"/>
  <c r="D62" i="28"/>
  <c r="D42" i="23" s="1"/>
  <c r="C62" i="28"/>
  <c r="C42" i="23" s="1"/>
  <c r="I61" i="28"/>
  <c r="I41" i="23" s="1"/>
  <c r="H61" i="28"/>
  <c r="H41" i="23" s="1"/>
  <c r="G61" i="28"/>
  <c r="G41" i="23" s="1"/>
  <c r="E61" i="28"/>
  <c r="E41" i="23" s="1"/>
  <c r="D61" i="28"/>
  <c r="D41" i="23" s="1"/>
  <c r="C61" i="28"/>
  <c r="C41" i="23" s="1"/>
  <c r="I60" i="28"/>
  <c r="I40" i="23" s="1"/>
  <c r="H60" i="28"/>
  <c r="H40" i="23" s="1"/>
  <c r="G60" i="28"/>
  <c r="G40" i="23" s="1"/>
  <c r="F60" i="28"/>
  <c r="F40" i="23" s="1"/>
  <c r="D60" i="28"/>
  <c r="D40" i="23" s="1"/>
  <c r="C60" i="28"/>
  <c r="C40" i="23" s="1"/>
  <c r="I59" i="28"/>
  <c r="I39" i="23" s="1"/>
  <c r="H59" i="28"/>
  <c r="H39" i="23" s="1"/>
  <c r="G59" i="28"/>
  <c r="G39" i="23" s="1"/>
  <c r="F59" i="28"/>
  <c r="F39" i="23" s="1"/>
  <c r="E59" i="28"/>
  <c r="E39" i="23" s="1"/>
  <c r="C59" i="28"/>
  <c r="C39" i="23" s="1"/>
  <c r="I55" i="28"/>
  <c r="I35" i="23" s="1"/>
  <c r="G55" i="28"/>
  <c r="G35" i="23" s="1"/>
  <c r="F55" i="28"/>
  <c r="F35" i="23" s="1"/>
  <c r="E55" i="28"/>
  <c r="E35" i="23" s="1"/>
  <c r="D55" i="28"/>
  <c r="D35" i="23" s="1"/>
  <c r="C55" i="28"/>
  <c r="C35" i="23" s="1"/>
  <c r="I54" i="28"/>
  <c r="I34" i="23" s="1"/>
  <c r="H54" i="28"/>
  <c r="H34" i="23" s="1"/>
  <c r="F54" i="28"/>
  <c r="F34" i="23" s="1"/>
  <c r="E54" i="28"/>
  <c r="E34" i="23" s="1"/>
  <c r="D54" i="28"/>
  <c r="D34" i="23" s="1"/>
  <c r="C54" i="28"/>
  <c r="C34" i="23" s="1"/>
  <c r="I53" i="28"/>
  <c r="I33" i="23" s="1"/>
  <c r="H53" i="28"/>
  <c r="H33" i="23" s="1"/>
  <c r="G53" i="28"/>
  <c r="G33" i="23" s="1"/>
  <c r="E53" i="28"/>
  <c r="E33" i="23" s="1"/>
  <c r="D53" i="28"/>
  <c r="D33" i="23" s="1"/>
  <c r="C53" i="28"/>
  <c r="C33" i="23" s="1"/>
  <c r="I52" i="28"/>
  <c r="I32" i="23" s="1"/>
  <c r="H52" i="28"/>
  <c r="H32" i="23" s="1"/>
  <c r="G52" i="28"/>
  <c r="G32" i="23" s="1"/>
  <c r="F52" i="28"/>
  <c r="F32" i="23" s="1"/>
  <c r="D52" i="28"/>
  <c r="D32" i="23" s="1"/>
  <c r="C52" i="28"/>
  <c r="C32" i="23" s="1"/>
  <c r="I51" i="28"/>
  <c r="I31" i="23" s="1"/>
  <c r="H51" i="28"/>
  <c r="H31" i="23" s="1"/>
  <c r="G51" i="28"/>
  <c r="G31" i="23" s="1"/>
  <c r="F51" i="28"/>
  <c r="F31" i="23" s="1"/>
  <c r="E51" i="28"/>
  <c r="E31" i="23" s="1"/>
  <c r="C51" i="28"/>
  <c r="I47" i="28"/>
  <c r="I27" i="23" s="1"/>
  <c r="G47" i="28"/>
  <c r="G27" i="23" s="1"/>
  <c r="F47" i="28"/>
  <c r="F27" i="23" s="1"/>
  <c r="E47" i="28"/>
  <c r="E27" i="23" s="1"/>
  <c r="D47" i="28"/>
  <c r="D27" i="23" s="1"/>
  <c r="C47" i="28"/>
  <c r="C27" i="23" s="1"/>
  <c r="I46" i="28"/>
  <c r="I26" i="23" s="1"/>
  <c r="H46" i="28"/>
  <c r="H26" i="23" s="1"/>
  <c r="F46" i="28"/>
  <c r="F26" i="23" s="1"/>
  <c r="E46" i="28"/>
  <c r="E26" i="23" s="1"/>
  <c r="D46" i="28"/>
  <c r="D26" i="23" s="1"/>
  <c r="C46" i="28"/>
  <c r="C26" i="23" s="1"/>
  <c r="I45" i="28"/>
  <c r="I25" i="23" s="1"/>
  <c r="H45" i="28"/>
  <c r="H25" i="23" s="1"/>
  <c r="G45" i="28"/>
  <c r="G25" i="23" s="1"/>
  <c r="E45" i="28"/>
  <c r="E25" i="23" s="1"/>
  <c r="D45" i="28"/>
  <c r="D25" i="23" s="1"/>
  <c r="C45" i="28"/>
  <c r="C25" i="23" s="1"/>
  <c r="I44" i="28"/>
  <c r="I24" i="23" s="1"/>
  <c r="H44" i="28"/>
  <c r="H24" i="23" s="1"/>
  <c r="G44" i="28"/>
  <c r="G24" i="23" s="1"/>
  <c r="F44" i="28"/>
  <c r="F24" i="23" s="1"/>
  <c r="D44" i="28"/>
  <c r="D24" i="23" s="1"/>
  <c r="C44" i="28"/>
  <c r="C24" i="23" s="1"/>
  <c r="I43" i="28"/>
  <c r="I23" i="23" s="1"/>
  <c r="H43" i="28"/>
  <c r="H23" i="23" s="1"/>
  <c r="G43" i="28"/>
  <c r="G23" i="23" s="1"/>
  <c r="F43" i="28"/>
  <c r="F23" i="23" s="1"/>
  <c r="E43" i="28"/>
  <c r="E23" i="23" s="1"/>
  <c r="C43" i="28"/>
  <c r="I39" i="28"/>
  <c r="I19" i="23" s="1"/>
  <c r="G39" i="28"/>
  <c r="G19" i="23" s="1"/>
  <c r="F39" i="28"/>
  <c r="F19" i="23" s="1"/>
  <c r="E39" i="28"/>
  <c r="E19" i="23" s="1"/>
  <c r="D39" i="28"/>
  <c r="D19" i="23" s="1"/>
  <c r="C39" i="28"/>
  <c r="C19" i="23" s="1"/>
  <c r="I38" i="28"/>
  <c r="I18" i="23" s="1"/>
  <c r="H38" i="28"/>
  <c r="H18" i="23" s="1"/>
  <c r="F38" i="28"/>
  <c r="F18" i="23" s="1"/>
  <c r="E38" i="28"/>
  <c r="E18" i="23" s="1"/>
  <c r="D38" i="28"/>
  <c r="D18" i="23" s="1"/>
  <c r="C38" i="28"/>
  <c r="C18" i="23" s="1"/>
  <c r="I37" i="28"/>
  <c r="I17" i="23" s="1"/>
  <c r="H37" i="28"/>
  <c r="H17" i="23" s="1"/>
  <c r="G37" i="28"/>
  <c r="G17" i="23" s="1"/>
  <c r="E37" i="28"/>
  <c r="E17" i="23" s="1"/>
  <c r="D37" i="28"/>
  <c r="D17" i="23" s="1"/>
  <c r="C37" i="28"/>
  <c r="C17" i="23" s="1"/>
  <c r="I36" i="28"/>
  <c r="I16" i="23" s="1"/>
  <c r="H36" i="28"/>
  <c r="H16" i="23" s="1"/>
  <c r="G36" i="28"/>
  <c r="G16" i="23" s="1"/>
  <c r="F36" i="28"/>
  <c r="F16" i="23" s="1"/>
  <c r="D36" i="28"/>
  <c r="D16" i="23" s="1"/>
  <c r="C36" i="28"/>
  <c r="C16" i="23" s="1"/>
  <c r="I35" i="28"/>
  <c r="I15" i="23" s="1"/>
  <c r="H35" i="28"/>
  <c r="H15" i="23" s="1"/>
  <c r="G35" i="28"/>
  <c r="G15" i="23" s="1"/>
  <c r="F35" i="28"/>
  <c r="F15" i="23" s="1"/>
  <c r="E35" i="28"/>
  <c r="E15" i="23" s="1"/>
  <c r="C15" i="23"/>
  <c r="E27" i="28"/>
  <c r="E7" i="23" s="1"/>
  <c r="F27" i="28"/>
  <c r="F7" i="23" s="1"/>
  <c r="G27" i="28"/>
  <c r="G7" i="23" s="1"/>
  <c r="H27" i="28"/>
  <c r="H7" i="23" s="1"/>
  <c r="I27" i="28"/>
  <c r="I7" i="23" s="1"/>
  <c r="K27" i="28"/>
  <c r="K7" i="23" s="1"/>
  <c r="D28" i="28"/>
  <c r="D8" i="23" s="1"/>
  <c r="F28" i="28"/>
  <c r="F8" i="23" s="1"/>
  <c r="G28" i="28"/>
  <c r="G8" i="23" s="1"/>
  <c r="H28" i="28"/>
  <c r="H8" i="23" s="1"/>
  <c r="I28" i="28"/>
  <c r="I8" i="23" s="1"/>
  <c r="K28" i="28"/>
  <c r="K8" i="23" s="1"/>
  <c r="D29" i="28"/>
  <c r="D9" i="23" s="1"/>
  <c r="E29" i="28"/>
  <c r="E9" i="23" s="1"/>
  <c r="G29" i="28"/>
  <c r="G9" i="23" s="1"/>
  <c r="H29" i="28"/>
  <c r="H9" i="23" s="1"/>
  <c r="I29" i="28"/>
  <c r="I9" i="23" s="1"/>
  <c r="K29" i="28"/>
  <c r="K9" i="23" s="1"/>
  <c r="D30" i="28"/>
  <c r="D10" i="23" s="1"/>
  <c r="E30" i="28"/>
  <c r="E10" i="23" s="1"/>
  <c r="F30" i="28"/>
  <c r="F10" i="23" s="1"/>
  <c r="H30" i="28"/>
  <c r="H10" i="23" s="1"/>
  <c r="I30" i="28"/>
  <c r="I10" i="23" s="1"/>
  <c r="K30" i="28"/>
  <c r="K10" i="23" s="1"/>
  <c r="D31" i="28"/>
  <c r="D11" i="23" s="1"/>
  <c r="E31" i="28"/>
  <c r="E11" i="23" s="1"/>
  <c r="F31" i="28"/>
  <c r="F11" i="23" s="1"/>
  <c r="G31" i="28"/>
  <c r="G11" i="23" s="1"/>
  <c r="I31" i="28"/>
  <c r="I11" i="23" s="1"/>
  <c r="K31" i="28"/>
  <c r="K11" i="23" s="1"/>
  <c r="C31" i="28"/>
  <c r="C11" i="23" s="1"/>
  <c r="C28" i="28"/>
  <c r="C8" i="23" s="1"/>
  <c r="C29" i="28"/>
  <c r="C9" i="23" s="1"/>
  <c r="C30" i="28"/>
  <c r="C10" i="23" s="1"/>
  <c r="C27" i="28"/>
  <c r="C7" i="23" s="1"/>
  <c r="AU64" i="28"/>
  <c r="AU56" i="28"/>
  <c r="AU48" i="28"/>
  <c r="AU40" i="28"/>
  <c r="AU32" i="28"/>
  <c r="AJ64" i="28"/>
  <c r="AJ56" i="28"/>
  <c r="AJ48" i="28"/>
  <c r="AJ40" i="28"/>
  <c r="AJ32" i="28"/>
  <c r="Y64" i="28"/>
  <c r="Y56" i="28"/>
  <c r="Y48" i="28"/>
  <c r="Y40" i="28"/>
  <c r="Y32" i="28"/>
  <c r="N64" i="28"/>
  <c r="N56" i="28"/>
  <c r="N48" i="28"/>
  <c r="N40" i="28"/>
  <c r="N32" i="28"/>
  <c r="C64" i="28" l="1"/>
  <c r="C56" i="28"/>
  <c r="C48" i="28"/>
  <c r="C31" i="23"/>
  <c r="C23" i="23"/>
  <c r="C40" i="28"/>
  <c r="C32" i="28"/>
  <c r="S33" i="4" l="1"/>
  <c r="D43" i="18"/>
  <c r="J9" i="28" l="1"/>
  <c r="C11" i="26" l="1"/>
  <c r="E39" i="26"/>
  <c r="F39" i="26"/>
  <c r="G39" i="26"/>
  <c r="H39" i="26"/>
  <c r="I39" i="26"/>
  <c r="K39" i="26"/>
  <c r="D40" i="26"/>
  <c r="F40" i="26"/>
  <c r="G40" i="26"/>
  <c r="I40" i="26"/>
  <c r="K40" i="26"/>
  <c r="D41" i="26"/>
  <c r="E41" i="26"/>
  <c r="G41" i="26"/>
  <c r="H41" i="26"/>
  <c r="I41" i="26"/>
  <c r="K41" i="26"/>
  <c r="D42" i="26"/>
  <c r="E42" i="26"/>
  <c r="F42" i="26"/>
  <c r="H42" i="26"/>
  <c r="I42" i="26"/>
  <c r="K42" i="26"/>
  <c r="D43" i="26"/>
  <c r="E43" i="26"/>
  <c r="F43" i="26"/>
  <c r="G43" i="26"/>
  <c r="I43" i="26"/>
  <c r="K43" i="26"/>
  <c r="C40" i="26"/>
  <c r="C41" i="26"/>
  <c r="C42" i="26"/>
  <c r="C43" i="26"/>
  <c r="C39" i="26"/>
  <c r="C31" i="26"/>
  <c r="E31" i="26"/>
  <c r="F31" i="26"/>
  <c r="G31" i="26"/>
  <c r="H31" i="26"/>
  <c r="I31" i="26"/>
  <c r="K31" i="26"/>
  <c r="C32" i="26"/>
  <c r="D32" i="26"/>
  <c r="F32" i="26"/>
  <c r="G32" i="26"/>
  <c r="H32" i="26"/>
  <c r="I32" i="26"/>
  <c r="K32" i="26"/>
  <c r="C33" i="26"/>
  <c r="D33" i="26"/>
  <c r="E33" i="26"/>
  <c r="G33" i="26"/>
  <c r="H33" i="26"/>
  <c r="I33" i="26"/>
  <c r="K33" i="26"/>
  <c r="C34" i="26"/>
  <c r="D34" i="26"/>
  <c r="E34" i="26"/>
  <c r="F34" i="26"/>
  <c r="I34" i="26"/>
  <c r="K34" i="26"/>
  <c r="C35" i="26"/>
  <c r="D35" i="26"/>
  <c r="E35" i="26"/>
  <c r="F35" i="26"/>
  <c r="G35" i="26"/>
  <c r="I35" i="26"/>
  <c r="K35" i="26"/>
  <c r="E23" i="26"/>
  <c r="F23" i="26"/>
  <c r="G23" i="26"/>
  <c r="H23" i="26"/>
  <c r="I23" i="26"/>
  <c r="K23" i="26"/>
  <c r="D24" i="26"/>
  <c r="F24" i="26"/>
  <c r="G24" i="26"/>
  <c r="H24" i="26"/>
  <c r="I24" i="26"/>
  <c r="K24" i="26"/>
  <c r="D25" i="26"/>
  <c r="E25" i="26"/>
  <c r="G25" i="26"/>
  <c r="I25" i="26"/>
  <c r="K25" i="26"/>
  <c r="D26" i="26"/>
  <c r="E26" i="26"/>
  <c r="F26" i="26"/>
  <c r="H26" i="26"/>
  <c r="I26" i="26"/>
  <c r="K26" i="26"/>
  <c r="D27" i="26"/>
  <c r="E27" i="26"/>
  <c r="F27" i="26"/>
  <c r="G27" i="26"/>
  <c r="I27" i="26"/>
  <c r="K27" i="26"/>
  <c r="C24" i="26"/>
  <c r="C25" i="26"/>
  <c r="C26" i="26"/>
  <c r="C27" i="26"/>
  <c r="C23" i="26"/>
  <c r="E15" i="26"/>
  <c r="F15" i="26"/>
  <c r="G15" i="26"/>
  <c r="H15" i="26"/>
  <c r="I15" i="26"/>
  <c r="K15" i="26"/>
  <c r="D16" i="26"/>
  <c r="F16" i="26"/>
  <c r="G16" i="26"/>
  <c r="I16" i="26"/>
  <c r="K16" i="26"/>
  <c r="D17" i="26"/>
  <c r="E17" i="26"/>
  <c r="G17" i="26"/>
  <c r="H17" i="26"/>
  <c r="I17" i="26"/>
  <c r="K17" i="26"/>
  <c r="D18" i="26"/>
  <c r="E18" i="26"/>
  <c r="F18" i="26"/>
  <c r="H18" i="26"/>
  <c r="I18" i="26"/>
  <c r="K18" i="26"/>
  <c r="D19" i="26"/>
  <c r="E19" i="26"/>
  <c r="F19" i="26"/>
  <c r="G19" i="26"/>
  <c r="I19" i="26"/>
  <c r="K19" i="26"/>
  <c r="C16" i="26"/>
  <c r="C17" i="26"/>
  <c r="C18" i="26"/>
  <c r="C19" i="26"/>
  <c r="C15" i="26"/>
  <c r="E7" i="26"/>
  <c r="F7" i="26"/>
  <c r="G7" i="26"/>
  <c r="H7" i="26"/>
  <c r="I7" i="26"/>
  <c r="K7" i="26"/>
  <c r="D8" i="26"/>
  <c r="F8" i="26"/>
  <c r="G8" i="26"/>
  <c r="H8" i="26"/>
  <c r="I8" i="26"/>
  <c r="K8" i="26"/>
  <c r="D9" i="26"/>
  <c r="E9" i="26"/>
  <c r="G9" i="26"/>
  <c r="H9" i="26"/>
  <c r="I9" i="26"/>
  <c r="K9" i="26"/>
  <c r="D10" i="26"/>
  <c r="E10" i="26"/>
  <c r="F10" i="26"/>
  <c r="I10" i="26"/>
  <c r="K10" i="26"/>
  <c r="D11" i="26"/>
  <c r="E11" i="26"/>
  <c r="F11" i="26"/>
  <c r="G11" i="26"/>
  <c r="I11" i="26"/>
  <c r="K11" i="26"/>
  <c r="C8" i="26"/>
  <c r="C9" i="26"/>
  <c r="C10" i="26"/>
  <c r="C7" i="26"/>
  <c r="R55" i="26" l="1"/>
  <c r="D55" i="26"/>
  <c r="E48" i="26"/>
  <c r="D49" i="26"/>
  <c r="R76" i="26"/>
  <c r="G76" i="26"/>
  <c r="F76" i="26"/>
  <c r="E76" i="26"/>
  <c r="D76" i="26"/>
  <c r="R75" i="26"/>
  <c r="H75" i="26"/>
  <c r="F75" i="26"/>
  <c r="E75" i="26"/>
  <c r="D75" i="26"/>
  <c r="R74" i="26"/>
  <c r="H74" i="26"/>
  <c r="G74" i="26"/>
  <c r="E74" i="26"/>
  <c r="D74" i="26"/>
  <c r="R73" i="26"/>
  <c r="H73" i="26"/>
  <c r="G73" i="26"/>
  <c r="F73" i="26"/>
  <c r="D73" i="26"/>
  <c r="R72" i="26"/>
  <c r="H72" i="26"/>
  <c r="G72" i="26"/>
  <c r="F72" i="26"/>
  <c r="E72" i="26"/>
  <c r="R70" i="26"/>
  <c r="G70" i="26"/>
  <c r="F70" i="26"/>
  <c r="E70" i="26"/>
  <c r="D70" i="26"/>
  <c r="R69" i="26"/>
  <c r="H69" i="26"/>
  <c r="F69" i="26"/>
  <c r="E69" i="26"/>
  <c r="D69" i="26"/>
  <c r="R68" i="26"/>
  <c r="H68" i="26"/>
  <c r="G68" i="26"/>
  <c r="E68" i="26"/>
  <c r="D68" i="26"/>
  <c r="R67" i="26"/>
  <c r="H67" i="26"/>
  <c r="G67" i="26"/>
  <c r="F67" i="26"/>
  <c r="D67" i="26"/>
  <c r="R66" i="26"/>
  <c r="H66" i="26"/>
  <c r="G66" i="26"/>
  <c r="F66" i="26"/>
  <c r="E66" i="26"/>
  <c r="R64" i="26"/>
  <c r="G64" i="26"/>
  <c r="F64" i="26"/>
  <c r="E64" i="26"/>
  <c r="D64" i="26"/>
  <c r="R63" i="26"/>
  <c r="H63" i="26"/>
  <c r="F63" i="26"/>
  <c r="E63" i="26"/>
  <c r="D63" i="26"/>
  <c r="R62" i="26"/>
  <c r="H62" i="26"/>
  <c r="G62" i="26"/>
  <c r="E62" i="26"/>
  <c r="D62" i="26"/>
  <c r="R61" i="26"/>
  <c r="H61" i="26"/>
  <c r="G61" i="26"/>
  <c r="F61" i="26"/>
  <c r="D61" i="26"/>
  <c r="R60" i="26"/>
  <c r="H60" i="26"/>
  <c r="G60" i="26"/>
  <c r="F60" i="26"/>
  <c r="E60" i="26"/>
  <c r="R58" i="26"/>
  <c r="G58" i="26"/>
  <c r="F58" i="26"/>
  <c r="E58" i="26"/>
  <c r="D58" i="26"/>
  <c r="R57" i="26"/>
  <c r="H57" i="26"/>
  <c r="F57" i="26"/>
  <c r="E57" i="26"/>
  <c r="D57" i="26"/>
  <c r="R56" i="26"/>
  <c r="H56" i="26"/>
  <c r="G56" i="26"/>
  <c r="E56" i="26"/>
  <c r="D56" i="26"/>
  <c r="H55" i="26"/>
  <c r="G55" i="26"/>
  <c r="F55" i="26"/>
  <c r="R54" i="26"/>
  <c r="H54" i="26"/>
  <c r="G54" i="26"/>
  <c r="F54" i="26"/>
  <c r="E54" i="26"/>
  <c r="G52" i="26"/>
  <c r="F52" i="26"/>
  <c r="E52" i="26"/>
  <c r="D52" i="26"/>
  <c r="H51" i="26"/>
  <c r="F51" i="26"/>
  <c r="E51" i="26"/>
  <c r="D51" i="26"/>
  <c r="H50" i="26"/>
  <c r="G50" i="26"/>
  <c r="E50" i="26"/>
  <c r="D50" i="26"/>
  <c r="H49" i="26"/>
  <c r="G49" i="26"/>
  <c r="F49" i="26"/>
  <c r="H48" i="26"/>
  <c r="G48" i="26"/>
  <c r="F48" i="26"/>
  <c r="C44" i="26"/>
  <c r="L43" i="26"/>
  <c r="L42" i="26"/>
  <c r="AC41" i="26"/>
  <c r="AA41" i="26"/>
  <c r="Z41" i="26"/>
  <c r="Y41" i="26"/>
  <c r="L41" i="26"/>
  <c r="AC40" i="26"/>
  <c r="AB40" i="26"/>
  <c r="Z40" i="26"/>
  <c r="Y40" i="26"/>
  <c r="L40" i="26"/>
  <c r="AC39" i="26"/>
  <c r="AB39" i="26"/>
  <c r="AA39" i="26"/>
  <c r="Y39" i="26"/>
  <c r="L39" i="26"/>
  <c r="C36" i="26"/>
  <c r="L35" i="26"/>
  <c r="AE33" i="26" s="1"/>
  <c r="L34" i="26"/>
  <c r="AC33" i="26"/>
  <c r="AA33" i="26"/>
  <c r="Z33" i="26"/>
  <c r="Y33" i="26"/>
  <c r="L33" i="26"/>
  <c r="AC32" i="26"/>
  <c r="AB32" i="26"/>
  <c r="Z32" i="26"/>
  <c r="Y32" i="26"/>
  <c r="L32" i="26"/>
  <c r="AC31" i="26"/>
  <c r="AB31" i="26"/>
  <c r="AA31" i="26"/>
  <c r="Y31" i="26"/>
  <c r="L31" i="26"/>
  <c r="C28" i="26"/>
  <c r="L27" i="26"/>
  <c r="L26" i="26"/>
  <c r="AC25" i="26"/>
  <c r="AA25" i="26"/>
  <c r="Z25" i="26"/>
  <c r="Y25" i="26"/>
  <c r="L25" i="26"/>
  <c r="AC24" i="26"/>
  <c r="AB24" i="26"/>
  <c r="Z24" i="26"/>
  <c r="Y24" i="26"/>
  <c r="L24" i="26"/>
  <c r="AC23" i="26"/>
  <c r="AB23" i="26"/>
  <c r="AA23" i="26"/>
  <c r="Y23" i="26"/>
  <c r="L23" i="26"/>
  <c r="C20" i="26"/>
  <c r="L19" i="26"/>
  <c r="L18" i="26"/>
  <c r="AC17" i="26"/>
  <c r="AA17" i="26"/>
  <c r="Z17" i="26"/>
  <c r="Y17" i="26"/>
  <c r="L17" i="26"/>
  <c r="AC16" i="26"/>
  <c r="AB16" i="26"/>
  <c r="Z16" i="26"/>
  <c r="Y16" i="26"/>
  <c r="L16" i="26"/>
  <c r="AC15" i="26"/>
  <c r="AB15" i="26"/>
  <c r="AA15" i="26"/>
  <c r="Y15" i="26"/>
  <c r="L15" i="26"/>
  <c r="C12" i="26"/>
  <c r="L11" i="26"/>
  <c r="L10" i="26"/>
  <c r="AC9" i="26"/>
  <c r="AA9" i="26"/>
  <c r="Z9" i="26"/>
  <c r="Y9" i="26"/>
  <c r="L9" i="26"/>
  <c r="AC8" i="26"/>
  <c r="AB8" i="26"/>
  <c r="Z8" i="26"/>
  <c r="Y8" i="26"/>
  <c r="L8" i="26"/>
  <c r="AC7" i="26"/>
  <c r="AB7" i="26"/>
  <c r="AA7" i="26"/>
  <c r="Y7" i="26"/>
  <c r="L7" i="26"/>
  <c r="AK6" i="26"/>
  <c r="AF6" i="26"/>
  <c r="S6" i="26"/>
  <c r="N6" i="26"/>
  <c r="X62" i="26" l="1"/>
  <c r="X74" i="26"/>
  <c r="N18" i="26"/>
  <c r="O18" i="26" s="1"/>
  <c r="S18" i="26"/>
  <c r="T18" i="26" s="1"/>
  <c r="N16" i="26"/>
  <c r="S16" i="26"/>
  <c r="S17" i="26"/>
  <c r="T17" i="26" s="1"/>
  <c r="N17" i="26"/>
  <c r="O17" i="26" s="1"/>
  <c r="N8" i="26"/>
  <c r="N9" i="26"/>
  <c r="O9" i="26" s="1"/>
  <c r="N10" i="26"/>
  <c r="O10" i="26" s="1"/>
  <c r="E49" i="26"/>
  <c r="Y62" i="26"/>
  <c r="Y42" i="26"/>
  <c r="S19" i="26"/>
  <c r="S25" i="26"/>
  <c r="T25" i="26" s="1"/>
  <c r="X50" i="26"/>
  <c r="E55" i="26"/>
  <c r="N19" i="26"/>
  <c r="N7" i="26"/>
  <c r="N11" i="26"/>
  <c r="Y18" i="26"/>
  <c r="Z60" i="26"/>
  <c r="Z72" i="26"/>
  <c r="X73" i="26"/>
  <c r="Z73" i="26"/>
  <c r="Y34" i="26"/>
  <c r="X67" i="26"/>
  <c r="Z67" i="26"/>
  <c r="Y60" i="26"/>
  <c r="Y26" i="26"/>
  <c r="X55" i="26"/>
  <c r="Z55" i="26"/>
  <c r="D66" i="26"/>
  <c r="E61" i="26"/>
  <c r="Y48" i="26"/>
  <c r="AE8" i="26"/>
  <c r="Y50" i="26"/>
  <c r="Z48" i="26"/>
  <c r="Y10" i="26"/>
  <c r="G51" i="26"/>
  <c r="D54" i="26"/>
  <c r="N15" i="26"/>
  <c r="F56" i="26"/>
  <c r="H52" i="26"/>
  <c r="AE9" i="26"/>
  <c r="AE15" i="26"/>
  <c r="S15" i="26"/>
  <c r="H58" i="26"/>
  <c r="AE17" i="26"/>
  <c r="D48" i="26"/>
  <c r="F50" i="26"/>
  <c r="X56" i="26"/>
  <c r="G57" i="26"/>
  <c r="D60" i="26"/>
  <c r="X61" i="26"/>
  <c r="F62" i="26"/>
  <c r="H64" i="26"/>
  <c r="Y66" i="26"/>
  <c r="E67" i="26"/>
  <c r="X68" i="26"/>
  <c r="G69" i="26"/>
  <c r="AE40" i="26"/>
  <c r="S40" i="26"/>
  <c r="N40" i="26"/>
  <c r="E73" i="26"/>
  <c r="Y74" i="26"/>
  <c r="X49" i="26"/>
  <c r="Y54" i="26"/>
  <c r="AE7" i="26"/>
  <c r="Z49" i="26"/>
  <c r="Z54" i="26"/>
  <c r="AE16" i="26"/>
  <c r="Y56" i="26"/>
  <c r="N23" i="26"/>
  <c r="S23" i="26"/>
  <c r="AE23" i="26"/>
  <c r="Z61" i="26"/>
  <c r="N25" i="26"/>
  <c r="O25" i="26" s="1"/>
  <c r="AE25" i="26"/>
  <c r="N27" i="26"/>
  <c r="S27" i="26"/>
  <c r="Z66" i="26"/>
  <c r="N32" i="26"/>
  <c r="S32" i="26"/>
  <c r="AE32" i="26"/>
  <c r="Y68" i="26"/>
  <c r="N34" i="26"/>
  <c r="O34" i="26" s="1"/>
  <c r="S34" i="26"/>
  <c r="T34" i="26" s="1"/>
  <c r="Y72" i="26"/>
  <c r="F74" i="26"/>
  <c r="S41" i="26"/>
  <c r="T41" i="26" s="1"/>
  <c r="N41" i="26"/>
  <c r="O41" i="26" s="1"/>
  <c r="G63" i="26"/>
  <c r="F68" i="26"/>
  <c r="S35" i="26"/>
  <c r="H70" i="26"/>
  <c r="S42" i="26"/>
  <c r="T42" i="26" s="1"/>
  <c r="N24" i="26"/>
  <c r="S24" i="26"/>
  <c r="AE24" i="26"/>
  <c r="N26" i="26"/>
  <c r="O26" i="26" s="1"/>
  <c r="S26" i="26"/>
  <c r="T26" i="26" s="1"/>
  <c r="N31" i="26"/>
  <c r="S31" i="26"/>
  <c r="AE31" i="26"/>
  <c r="X66" i="26" s="1"/>
  <c r="N33" i="26"/>
  <c r="O33" i="26" s="1"/>
  <c r="S33" i="26"/>
  <c r="T33" i="26" s="1"/>
  <c r="N35" i="26"/>
  <c r="D72" i="26"/>
  <c r="AE39" i="26"/>
  <c r="S39" i="26"/>
  <c r="N39" i="26"/>
  <c r="AE41" i="26"/>
  <c r="N43" i="26"/>
  <c r="S43" i="26"/>
  <c r="G75" i="26"/>
  <c r="H76" i="26"/>
  <c r="N42" i="26"/>
  <c r="O42" i="26" s="1"/>
  <c r="AK6" i="23"/>
  <c r="AK16" i="26" l="1"/>
  <c r="AL16" i="26" s="1"/>
  <c r="N20" i="26"/>
  <c r="O20" i="26" s="1"/>
  <c r="S20" i="26"/>
  <c r="T20" i="26" s="1"/>
  <c r="N12" i="26"/>
  <c r="O12" i="26" s="1"/>
  <c r="AF8" i="26"/>
  <c r="AG8" i="26" s="1"/>
  <c r="O8" i="26"/>
  <c r="O16" i="26"/>
  <c r="AF16" i="26"/>
  <c r="AG16" i="26" s="1"/>
  <c r="Z50" i="26"/>
  <c r="Z74" i="26"/>
  <c r="Y61" i="26"/>
  <c r="X54" i="26"/>
  <c r="X72" i="26"/>
  <c r="Z62" i="26"/>
  <c r="X60" i="26"/>
  <c r="Y73" i="26"/>
  <c r="Y67" i="26"/>
  <c r="Y55" i="26"/>
  <c r="Z56" i="26"/>
  <c r="Y49" i="26"/>
  <c r="X48" i="26"/>
  <c r="T43" i="26"/>
  <c r="AK41" i="26"/>
  <c r="O35" i="26"/>
  <c r="AF33" i="26"/>
  <c r="S36" i="26"/>
  <c r="AK31" i="26"/>
  <c r="T31" i="26"/>
  <c r="T35" i="26"/>
  <c r="AK33" i="26"/>
  <c r="AK32" i="26"/>
  <c r="AL32" i="26" s="1"/>
  <c r="T32" i="26"/>
  <c r="N28" i="26"/>
  <c r="AF23" i="26"/>
  <c r="O23" i="26"/>
  <c r="O11" i="26"/>
  <c r="AF9" i="26"/>
  <c r="O43" i="26"/>
  <c r="AF41" i="26"/>
  <c r="N36" i="26"/>
  <c r="AF31" i="26"/>
  <c r="O31" i="26"/>
  <c r="AK24" i="26"/>
  <c r="AL24" i="26" s="1"/>
  <c r="T24" i="26"/>
  <c r="Z68" i="26"/>
  <c r="AF32" i="26"/>
  <c r="AG32" i="26" s="1"/>
  <c r="O32" i="26"/>
  <c r="T27" i="26"/>
  <c r="AK25" i="26"/>
  <c r="T16" i="26"/>
  <c r="AK15" i="26"/>
  <c r="T15" i="26"/>
  <c r="N44" i="26"/>
  <c r="AF39" i="26"/>
  <c r="O39" i="26"/>
  <c r="AF24" i="26"/>
  <c r="AG24" i="26" s="1"/>
  <c r="O24" i="26"/>
  <c r="O27" i="26"/>
  <c r="AF25" i="26"/>
  <c r="AF40" i="26"/>
  <c r="AG40" i="26" s="1"/>
  <c r="O40" i="26"/>
  <c r="O19" i="26"/>
  <c r="AF17" i="26"/>
  <c r="AF15" i="26"/>
  <c r="O15" i="26"/>
  <c r="S44" i="26"/>
  <c r="AK39" i="26"/>
  <c r="T39" i="26"/>
  <c r="AK23" i="26"/>
  <c r="T23" i="26"/>
  <c r="S28" i="26"/>
  <c r="AF7" i="26"/>
  <c r="O7" i="26"/>
  <c r="AK40" i="26"/>
  <c r="AL40" i="26" s="1"/>
  <c r="T40" i="26"/>
  <c r="T19" i="26"/>
  <c r="AK17" i="26"/>
  <c r="S6" i="23"/>
  <c r="S5" i="18"/>
  <c r="P16" i="26" l="1"/>
  <c r="AF10" i="26"/>
  <c r="AH8" i="26" s="1"/>
  <c r="AF42" i="26"/>
  <c r="AH40" i="26" s="1"/>
  <c r="AK26" i="26"/>
  <c r="AL26" i="26" s="1"/>
  <c r="AN24" i="26" s="1"/>
  <c r="U27" i="26"/>
  <c r="U25" i="26"/>
  <c r="U23" i="26"/>
  <c r="T28" i="26"/>
  <c r="V24" i="26" s="1"/>
  <c r="U26" i="26"/>
  <c r="U24" i="26"/>
  <c r="AK18" i="26"/>
  <c r="O36" i="26"/>
  <c r="Q35" i="26" s="1"/>
  <c r="AI33" i="26" s="1"/>
  <c r="P34" i="26"/>
  <c r="P32" i="26"/>
  <c r="P33" i="26"/>
  <c r="P35" i="26"/>
  <c r="P31" i="26"/>
  <c r="AG7" i="26"/>
  <c r="AL23" i="26"/>
  <c r="AL39" i="26"/>
  <c r="AG15" i="26"/>
  <c r="AG17" i="26"/>
  <c r="AG25" i="26"/>
  <c r="O44" i="26"/>
  <c r="Q40" i="26" s="1"/>
  <c r="P40" i="26"/>
  <c r="P42" i="26"/>
  <c r="P39" i="26"/>
  <c r="P41" i="26"/>
  <c r="P43" i="26"/>
  <c r="V16" i="26"/>
  <c r="U18" i="26"/>
  <c r="U16" i="26"/>
  <c r="U17" i="26"/>
  <c r="U15" i="26"/>
  <c r="U19" i="26"/>
  <c r="AF26" i="26"/>
  <c r="AL31" i="26"/>
  <c r="AG33" i="26"/>
  <c r="AK42" i="26"/>
  <c r="AG9" i="26"/>
  <c r="AL17" i="26"/>
  <c r="V19" i="26"/>
  <c r="AN17" i="26" s="1"/>
  <c r="AF18" i="26"/>
  <c r="AG31" i="26"/>
  <c r="O28" i="26"/>
  <c r="Q24" i="26" s="1"/>
  <c r="P27" i="26"/>
  <c r="P25" i="26"/>
  <c r="P23" i="26"/>
  <c r="P26" i="26"/>
  <c r="P24" i="26"/>
  <c r="AK34" i="26"/>
  <c r="P9" i="26"/>
  <c r="P7" i="26"/>
  <c r="P11" i="26"/>
  <c r="P8" i="26"/>
  <c r="P10" i="26"/>
  <c r="T44" i="26"/>
  <c r="V40" i="26" s="1"/>
  <c r="U43" i="26"/>
  <c r="U39" i="26"/>
  <c r="U42" i="26"/>
  <c r="U41" i="26"/>
  <c r="U40" i="26"/>
  <c r="P18" i="26"/>
  <c r="P19" i="26"/>
  <c r="P17" i="26"/>
  <c r="P15" i="26"/>
  <c r="AG39" i="26"/>
  <c r="AL15" i="26"/>
  <c r="AL25" i="26"/>
  <c r="AF34" i="26"/>
  <c r="AG41" i="26"/>
  <c r="AL33" i="26"/>
  <c r="T36" i="26"/>
  <c r="V35" i="26" s="1"/>
  <c r="AN33" i="26" s="1"/>
  <c r="U34" i="26"/>
  <c r="U32" i="26"/>
  <c r="U31" i="26"/>
  <c r="U33" i="26"/>
  <c r="U35" i="26"/>
  <c r="AL41" i="26"/>
  <c r="AG23" i="26"/>
  <c r="K55" i="26" l="1"/>
  <c r="AM24" i="26"/>
  <c r="AB61" i="26" s="1"/>
  <c r="AG10" i="26"/>
  <c r="AI8" i="26" s="1"/>
  <c r="AA49" i="26" s="1"/>
  <c r="Q23" i="26"/>
  <c r="AI23" i="26" s="1"/>
  <c r="AG42" i="26"/>
  <c r="AI40" i="26" s="1"/>
  <c r="AA73" i="26" s="1"/>
  <c r="Q32" i="26"/>
  <c r="J67" i="26" s="1"/>
  <c r="V43" i="26"/>
  <c r="AN41" i="26" s="1"/>
  <c r="V32" i="26"/>
  <c r="K67" i="26" s="1"/>
  <c r="J61" i="26"/>
  <c r="V27" i="26"/>
  <c r="AN25" i="26" s="1"/>
  <c r="AM31" i="26"/>
  <c r="Q18" i="26"/>
  <c r="J57" i="26" s="1"/>
  <c r="Q17" i="26"/>
  <c r="J56" i="26" s="1"/>
  <c r="Q10" i="26"/>
  <c r="J51" i="26" s="1"/>
  <c r="Q9" i="26"/>
  <c r="J50" i="26" s="1"/>
  <c r="Q8" i="26"/>
  <c r="J49" i="26" s="1"/>
  <c r="Q11" i="26"/>
  <c r="AI9" i="26" s="1"/>
  <c r="AG26" i="26"/>
  <c r="AI24" i="26" s="1"/>
  <c r="AH24" i="26"/>
  <c r="AM15" i="26"/>
  <c r="V17" i="26"/>
  <c r="K56" i="26" s="1"/>
  <c r="V18" i="26"/>
  <c r="K57" i="26" s="1"/>
  <c r="Q15" i="26"/>
  <c r="AI15" i="26" s="1"/>
  <c r="V23" i="26"/>
  <c r="AN23" i="26" s="1"/>
  <c r="AL18" i="26"/>
  <c r="AN16" i="26" s="1"/>
  <c r="AM16" i="26"/>
  <c r="AG34" i="26"/>
  <c r="AI32" i="26" s="1"/>
  <c r="AH32" i="26"/>
  <c r="V15" i="26"/>
  <c r="AN15" i="26" s="1"/>
  <c r="AH17" i="26"/>
  <c r="K73" i="26"/>
  <c r="AM41" i="26"/>
  <c r="AH9" i="26"/>
  <c r="Q25" i="26"/>
  <c r="J62" i="26" s="1"/>
  <c r="Q26" i="26"/>
  <c r="J63" i="26" s="1"/>
  <c r="AG18" i="26"/>
  <c r="AI16" i="26" s="1"/>
  <c r="AH16" i="26"/>
  <c r="AH41" i="26"/>
  <c r="J73" i="26"/>
  <c r="Q16" i="26"/>
  <c r="J55" i="26" s="1"/>
  <c r="AH31" i="26"/>
  <c r="AM23" i="26"/>
  <c r="K61" i="26"/>
  <c r="K70" i="26"/>
  <c r="AM33" i="26"/>
  <c r="AB68" i="26" s="1"/>
  <c r="V41" i="26"/>
  <c r="K74" i="26" s="1"/>
  <c r="V42" i="26"/>
  <c r="K75" i="26" s="1"/>
  <c r="AH7" i="26"/>
  <c r="AH23" i="26"/>
  <c r="Q42" i="26"/>
  <c r="J75" i="26" s="1"/>
  <c r="Q41" i="26"/>
  <c r="J74" i="26" s="1"/>
  <c r="Q19" i="26"/>
  <c r="AI17" i="26" s="1"/>
  <c r="V39" i="26"/>
  <c r="AN39" i="26" s="1"/>
  <c r="J70" i="26"/>
  <c r="AH33" i="26"/>
  <c r="AA68" i="26" s="1"/>
  <c r="Q33" i="26"/>
  <c r="J68" i="26" s="1"/>
  <c r="Q34" i="26"/>
  <c r="J69" i="26" s="1"/>
  <c r="V34" i="26"/>
  <c r="K69" i="26" s="1"/>
  <c r="V33" i="26"/>
  <c r="K68" i="26" s="1"/>
  <c r="Q43" i="26"/>
  <c r="AI41" i="26" s="1"/>
  <c r="Q39" i="26"/>
  <c r="AI39" i="26" s="1"/>
  <c r="AH15" i="26"/>
  <c r="AL34" i="26"/>
  <c r="AN32" i="26" s="1"/>
  <c r="AM32" i="26"/>
  <c r="Q31" i="26"/>
  <c r="AI31" i="26" s="1"/>
  <c r="AL42" i="26"/>
  <c r="AN40" i="26" s="1"/>
  <c r="AM40" i="26"/>
  <c r="V31" i="26"/>
  <c r="AN31" i="26" s="1"/>
  <c r="K58" i="26"/>
  <c r="AM17" i="26"/>
  <c r="AB56" i="26" s="1"/>
  <c r="AH39" i="26"/>
  <c r="Q27" i="26"/>
  <c r="AI25" i="26" s="1"/>
  <c r="Q7" i="26"/>
  <c r="AI7" i="26" s="1"/>
  <c r="AM25" i="26"/>
  <c r="AM39" i="26"/>
  <c r="AH25" i="26"/>
  <c r="V25" i="26"/>
  <c r="K62" i="26" s="1"/>
  <c r="V26" i="26"/>
  <c r="K63" i="26" s="1"/>
  <c r="AB74" i="26" l="1"/>
  <c r="J48" i="26"/>
  <c r="J54" i="26"/>
  <c r="AA60" i="26"/>
  <c r="AA55" i="26"/>
  <c r="K72" i="26"/>
  <c r="J60" i="26"/>
  <c r="AA54" i="26"/>
  <c r="K64" i="26"/>
  <c r="J52" i="26"/>
  <c r="AA48" i="26"/>
  <c r="AA72" i="26"/>
  <c r="J66" i="26"/>
  <c r="M68" i="26" s="1"/>
  <c r="AA62" i="26"/>
  <c r="AA61" i="26"/>
  <c r="AB72" i="26"/>
  <c r="J72" i="26"/>
  <c r="K76" i="26"/>
  <c r="AB62" i="26"/>
  <c r="AB60" i="26"/>
  <c r="J76" i="26"/>
  <c r="AA56" i="26"/>
  <c r="K60" i="26"/>
  <c r="J58" i="26"/>
  <c r="AB54" i="26"/>
  <c r="J64" i="26"/>
  <c r="AB73" i="26"/>
  <c r="AB67" i="26"/>
  <c r="AA66" i="26"/>
  <c r="AA74" i="26"/>
  <c r="AA50" i="26"/>
  <c r="AA67" i="26"/>
  <c r="AB55" i="26"/>
  <c r="K54" i="26"/>
  <c r="AB66" i="26"/>
  <c r="K66" i="26"/>
  <c r="N66" i="26" s="1"/>
  <c r="M55" i="26" l="1"/>
  <c r="N54" i="26"/>
  <c r="N55" i="26"/>
  <c r="N72" i="26"/>
  <c r="N60" i="26"/>
  <c r="M64" i="26"/>
  <c r="AD56" i="26"/>
  <c r="M66" i="26"/>
  <c r="P72" i="26" s="1"/>
  <c r="U80" i="26" s="1"/>
  <c r="AD67" i="26"/>
  <c r="N76" i="26"/>
  <c r="N74" i="26"/>
  <c r="P74" i="26" s="1"/>
  <c r="U82" i="26" s="1"/>
  <c r="M67" i="26"/>
  <c r="AD60" i="26"/>
  <c r="M58" i="26"/>
  <c r="AD61" i="26"/>
  <c r="AE73" i="26"/>
  <c r="AE62" i="26"/>
  <c r="M69" i="26"/>
  <c r="M70" i="26"/>
  <c r="N75" i="26"/>
  <c r="N69" i="26"/>
  <c r="N73" i="26"/>
  <c r="AE55" i="26"/>
  <c r="AD50" i="26"/>
  <c r="M48" i="26"/>
  <c r="AD68" i="26"/>
  <c r="M72" i="26"/>
  <c r="AD74" i="26"/>
  <c r="M73" i="26"/>
  <c r="AD62" i="26"/>
  <c r="AE66" i="26"/>
  <c r="M76" i="26"/>
  <c r="M75" i="26"/>
  <c r="N70" i="26"/>
  <c r="M61" i="26"/>
  <c r="AE61" i="26"/>
  <c r="N61" i="26"/>
  <c r="M62" i="26"/>
  <c r="N64" i="26"/>
  <c r="AE60" i="26"/>
  <c r="N56" i="26"/>
  <c r="AD55" i="26"/>
  <c r="N57" i="26"/>
  <c r="AD48" i="26"/>
  <c r="AD49" i="26"/>
  <c r="AD72" i="26"/>
  <c r="M56" i="26"/>
  <c r="M52" i="26"/>
  <c r="AE56" i="26"/>
  <c r="AD66" i="26"/>
  <c r="N68" i="26"/>
  <c r="N67" i="26"/>
  <c r="AD54" i="26"/>
  <c r="AE72" i="26"/>
  <c r="M49" i="26"/>
  <c r="P55" i="26" s="1"/>
  <c r="R81" i="26" s="1"/>
  <c r="R89" i="26" s="1"/>
  <c r="AM14" i="28" s="1"/>
  <c r="M74" i="26"/>
  <c r="N63" i="26"/>
  <c r="AD73" i="26"/>
  <c r="AE67" i="26"/>
  <c r="M50" i="26"/>
  <c r="M60" i="26"/>
  <c r="P66" i="26" s="1"/>
  <c r="T80" i="26" s="1"/>
  <c r="M54" i="26"/>
  <c r="AE54" i="26"/>
  <c r="M51" i="26"/>
  <c r="AE74" i="26"/>
  <c r="AE68" i="26"/>
  <c r="N58" i="26"/>
  <c r="M57" i="26"/>
  <c r="M63" i="26"/>
  <c r="P69" i="26" s="1"/>
  <c r="T83" i="26" s="1"/>
  <c r="N62" i="26"/>
  <c r="P60" i="26" l="1"/>
  <c r="S80" i="26" s="1"/>
  <c r="P54" i="26"/>
  <c r="R80" i="26" s="1"/>
  <c r="R88" i="26" s="1"/>
  <c r="AM12" i="28" s="1"/>
  <c r="AG56" i="26"/>
  <c r="AE82" i="26" s="1"/>
  <c r="AE88" i="26" s="1"/>
  <c r="AG62" i="26"/>
  <c r="AF82" i="26" s="1"/>
  <c r="AG67" i="26"/>
  <c r="AG81" i="26" s="1"/>
  <c r="AG73" i="26"/>
  <c r="AH81" i="26" s="1"/>
  <c r="P70" i="26"/>
  <c r="T84" i="26" s="1"/>
  <c r="P76" i="26"/>
  <c r="U84" i="26" s="1"/>
  <c r="AG55" i="26"/>
  <c r="AE81" i="26" s="1"/>
  <c r="AE87" i="26" s="1"/>
  <c r="AM13" i="28" s="1"/>
  <c r="AG66" i="26"/>
  <c r="AG80" i="26" s="1"/>
  <c r="P57" i="26"/>
  <c r="R83" i="26" s="1"/>
  <c r="R91" i="26" s="1"/>
  <c r="AM16" i="28" s="1"/>
  <c r="P73" i="26"/>
  <c r="U81" i="26" s="1"/>
  <c r="P75" i="26"/>
  <c r="U83" i="26" s="1"/>
  <c r="P64" i="26"/>
  <c r="S84" i="26" s="1"/>
  <c r="AG61" i="26"/>
  <c r="AF81" i="26" s="1"/>
  <c r="P62" i="26"/>
  <c r="S82" i="26" s="1"/>
  <c r="AG60" i="26"/>
  <c r="AF80" i="26" s="1"/>
  <c r="AG74" i="26"/>
  <c r="AH82" i="26" s="1"/>
  <c r="P61" i="26"/>
  <c r="S81" i="26" s="1"/>
  <c r="S89" i="26" s="1"/>
  <c r="AO14" i="28" s="1"/>
  <c r="AG54" i="26"/>
  <c r="AE80" i="26" s="1"/>
  <c r="AE86" i="26" s="1"/>
  <c r="P58" i="26"/>
  <c r="R84" i="26" s="1"/>
  <c r="R92" i="26" s="1"/>
  <c r="AM17" i="28" s="1"/>
  <c r="P67" i="26"/>
  <c r="T81" i="26" s="1"/>
  <c r="AG68" i="26"/>
  <c r="AG82" i="26" s="1"/>
  <c r="AG72" i="26"/>
  <c r="AH80" i="26" s="1"/>
  <c r="P68" i="26"/>
  <c r="T82" i="26" s="1"/>
  <c r="P56" i="26"/>
  <c r="R82" i="26" s="1"/>
  <c r="R90" i="26" s="1"/>
  <c r="AM15" i="28" s="1"/>
  <c r="P63" i="26"/>
  <c r="S83" i="26" s="1"/>
  <c r="S91" i="26" s="1"/>
  <c r="S76" i="23"/>
  <c r="S75" i="23"/>
  <c r="S74" i="23"/>
  <c r="S73" i="23"/>
  <c r="S72" i="23"/>
  <c r="S70" i="23"/>
  <c r="S69" i="23"/>
  <c r="S68" i="23"/>
  <c r="S67" i="23"/>
  <c r="S66" i="23"/>
  <c r="S60" i="23"/>
  <c r="G76" i="23"/>
  <c r="F76" i="23"/>
  <c r="E76" i="23"/>
  <c r="D76" i="23"/>
  <c r="H75" i="23"/>
  <c r="F75" i="23"/>
  <c r="E75" i="23"/>
  <c r="D75" i="23"/>
  <c r="H74" i="23"/>
  <c r="G74" i="23"/>
  <c r="E74" i="23"/>
  <c r="D74" i="23"/>
  <c r="H73" i="23"/>
  <c r="G73" i="23"/>
  <c r="F73" i="23"/>
  <c r="T91" i="26" l="1"/>
  <c r="AQ16" i="28" s="1"/>
  <c r="AO16" i="28"/>
  <c r="AF88" i="26"/>
  <c r="AG88" i="26" s="1"/>
  <c r="AH88" i="26" s="1"/>
  <c r="AF86" i="26"/>
  <c r="AG86" i="26" s="1"/>
  <c r="AH86" i="26" s="1"/>
  <c r="S90" i="26"/>
  <c r="S92" i="26"/>
  <c r="AF87" i="26"/>
  <c r="S88" i="26"/>
  <c r="T89" i="26"/>
  <c r="D73" i="23"/>
  <c r="H72" i="23"/>
  <c r="G72" i="23"/>
  <c r="F72" i="23"/>
  <c r="E72" i="23"/>
  <c r="G70" i="23"/>
  <c r="F70" i="23"/>
  <c r="E70" i="23"/>
  <c r="D70" i="23"/>
  <c r="U91" i="26" l="1"/>
  <c r="AS16" i="28" s="1"/>
  <c r="T88" i="26"/>
  <c r="AO12" i="28"/>
  <c r="AG87" i="26"/>
  <c r="AO13" i="28"/>
  <c r="T92" i="26"/>
  <c r="AO17" i="28"/>
  <c r="U89" i="26"/>
  <c r="AS14" i="28" s="1"/>
  <c r="AQ14" i="28"/>
  <c r="T90" i="26"/>
  <c r="AO15" i="28"/>
  <c r="H69" i="23"/>
  <c r="F69" i="23"/>
  <c r="E69" i="23"/>
  <c r="D69" i="23"/>
  <c r="H68" i="23"/>
  <c r="G68" i="23"/>
  <c r="E68" i="23"/>
  <c r="D68" i="23"/>
  <c r="H67" i="23"/>
  <c r="G67" i="23"/>
  <c r="F67" i="23"/>
  <c r="D67" i="23"/>
  <c r="H66" i="23"/>
  <c r="G66" i="23"/>
  <c r="F66" i="23"/>
  <c r="E66" i="23"/>
  <c r="AH87" i="26" l="1"/>
  <c r="AS13" i="28" s="1"/>
  <c r="AQ13" i="28"/>
  <c r="U90" i="26"/>
  <c r="AS15" i="28" s="1"/>
  <c r="AQ15" i="28"/>
  <c r="U92" i="26"/>
  <c r="AS17" i="28" s="1"/>
  <c r="AQ17" i="28"/>
  <c r="U88" i="26"/>
  <c r="AS12" i="28" s="1"/>
  <c r="AQ12" i="28"/>
  <c r="Y39" i="23"/>
  <c r="AC41" i="23"/>
  <c r="AA41" i="23"/>
  <c r="Z74" i="23" s="1"/>
  <c r="Z41" i="23"/>
  <c r="Y41" i="23"/>
  <c r="AC40" i="23"/>
  <c r="AB40" i="23"/>
  <c r="Z40" i="23"/>
  <c r="Y40" i="23"/>
  <c r="AC39" i="23"/>
  <c r="AB39" i="23"/>
  <c r="AA39" i="23"/>
  <c r="Y42" i="23"/>
  <c r="AC33" i="23"/>
  <c r="AA33" i="23"/>
  <c r="Z68" i="23" s="1"/>
  <c r="Z33" i="23"/>
  <c r="Y33" i="23"/>
  <c r="AC32" i="23"/>
  <c r="AB32" i="23"/>
  <c r="Z32" i="23"/>
  <c r="Y32" i="23"/>
  <c r="AC31" i="23"/>
  <c r="AB31" i="23"/>
  <c r="AA66" i="23" s="1"/>
  <c r="AA31" i="23"/>
  <c r="Y31" i="23"/>
  <c r="AC25" i="23"/>
  <c r="AA25" i="23"/>
  <c r="Z62" i="23" s="1"/>
  <c r="Z25" i="23"/>
  <c r="Y25" i="23"/>
  <c r="AC24" i="23"/>
  <c r="AB24" i="23"/>
  <c r="Z24" i="23"/>
  <c r="Y24" i="23"/>
  <c r="AC23" i="23"/>
  <c r="AB23" i="23"/>
  <c r="AA60" i="23" s="1"/>
  <c r="AA23" i="23"/>
  <c r="Y23" i="23"/>
  <c r="Y26" i="23" s="1"/>
  <c r="AC17" i="23"/>
  <c r="AA17" i="23"/>
  <c r="Z56" i="23" s="1"/>
  <c r="Z17" i="23"/>
  <c r="Y17" i="23"/>
  <c r="AC16" i="23"/>
  <c r="AB16" i="23"/>
  <c r="Z16" i="23"/>
  <c r="Y16" i="23"/>
  <c r="AC15" i="23"/>
  <c r="AB15" i="23"/>
  <c r="AA54" i="23" s="1"/>
  <c r="AA15" i="23"/>
  <c r="Z54" i="23" s="1"/>
  <c r="Y15" i="23"/>
  <c r="AC9" i="23"/>
  <c r="AC8" i="23"/>
  <c r="AA9" i="23"/>
  <c r="Z50" i="23" s="1"/>
  <c r="Z9" i="23"/>
  <c r="AB8" i="23"/>
  <c r="Z8" i="23"/>
  <c r="Y49" i="23" s="1"/>
  <c r="AC7" i="23"/>
  <c r="AB7" i="23"/>
  <c r="AA7" i="23"/>
  <c r="Y9" i="23"/>
  <c r="Y8" i="23"/>
  <c r="Y7" i="23"/>
  <c r="AF6" i="23"/>
  <c r="C44" i="23"/>
  <c r="L43" i="23"/>
  <c r="L42" i="23"/>
  <c r="L41" i="23"/>
  <c r="L40" i="23"/>
  <c r="L39" i="23"/>
  <c r="C36" i="23"/>
  <c r="L35" i="23"/>
  <c r="L34" i="23"/>
  <c r="L33" i="23"/>
  <c r="L32" i="23"/>
  <c r="L31" i="23"/>
  <c r="S64" i="23"/>
  <c r="G64" i="23"/>
  <c r="F64" i="23"/>
  <c r="E64" i="23"/>
  <c r="D64" i="23"/>
  <c r="S63" i="23"/>
  <c r="H63" i="23"/>
  <c r="F63" i="23"/>
  <c r="E63" i="23"/>
  <c r="D63" i="23"/>
  <c r="S62" i="23"/>
  <c r="H62" i="23"/>
  <c r="G62" i="23"/>
  <c r="E62" i="23"/>
  <c r="D62" i="23"/>
  <c r="S61" i="23"/>
  <c r="H61" i="23"/>
  <c r="G61" i="23"/>
  <c r="F61" i="23"/>
  <c r="D61" i="23"/>
  <c r="H60" i="23"/>
  <c r="G60" i="23"/>
  <c r="F60" i="23"/>
  <c r="E60" i="23"/>
  <c r="S58" i="23"/>
  <c r="G58" i="23"/>
  <c r="F58" i="23"/>
  <c r="E58" i="23"/>
  <c r="D58" i="23"/>
  <c r="S57" i="23"/>
  <c r="H57" i="23"/>
  <c r="F57" i="23"/>
  <c r="E57" i="23"/>
  <c r="D57" i="23"/>
  <c r="S56" i="23"/>
  <c r="H56" i="23"/>
  <c r="G56" i="23"/>
  <c r="E56" i="23"/>
  <c r="D56" i="23"/>
  <c r="S55" i="23"/>
  <c r="H55" i="23"/>
  <c r="G55" i="23"/>
  <c r="F55" i="23"/>
  <c r="D55" i="23"/>
  <c r="S54" i="23"/>
  <c r="H54" i="23"/>
  <c r="G54" i="23"/>
  <c r="F54" i="23"/>
  <c r="E54" i="23"/>
  <c r="G52" i="23"/>
  <c r="F52" i="23"/>
  <c r="E52" i="23"/>
  <c r="D52" i="23"/>
  <c r="H51" i="23"/>
  <c r="F51" i="23"/>
  <c r="E51" i="23"/>
  <c r="D51" i="23"/>
  <c r="H50" i="23"/>
  <c r="G50" i="23"/>
  <c r="E50" i="23"/>
  <c r="D50" i="23"/>
  <c r="H49" i="23"/>
  <c r="G49" i="23"/>
  <c r="F49" i="23"/>
  <c r="D49" i="23"/>
  <c r="H48" i="23"/>
  <c r="G48" i="23"/>
  <c r="F48" i="23"/>
  <c r="E48" i="23"/>
  <c r="C28" i="23"/>
  <c r="L27" i="23"/>
  <c r="L26" i="23"/>
  <c r="L25" i="23"/>
  <c r="L24" i="23"/>
  <c r="L23" i="23"/>
  <c r="C20" i="23"/>
  <c r="L19" i="23"/>
  <c r="L18" i="23"/>
  <c r="L17" i="23"/>
  <c r="L16" i="23"/>
  <c r="L15" i="23"/>
  <c r="C12" i="23"/>
  <c r="L11" i="23"/>
  <c r="AE9" i="23" s="1"/>
  <c r="L10" i="23"/>
  <c r="L9" i="23"/>
  <c r="L8" i="23"/>
  <c r="L7" i="23"/>
  <c r="AE7" i="23" s="1"/>
  <c r="N6" i="23"/>
  <c r="Y56" i="23" l="1"/>
  <c r="AA72" i="23"/>
  <c r="Z60" i="23"/>
  <c r="Y62" i="23"/>
  <c r="Y74" i="23"/>
  <c r="Z72" i="23"/>
  <c r="Y50" i="23"/>
  <c r="Z66" i="23"/>
  <c r="Y68" i="23"/>
  <c r="AA48" i="23"/>
  <c r="Y10" i="23"/>
  <c r="Y18" i="23"/>
  <c r="Z48" i="23"/>
  <c r="AA49" i="23"/>
  <c r="S18" i="23"/>
  <c r="T18" i="23" s="1"/>
  <c r="N19" i="23"/>
  <c r="AF17" i="23" s="1"/>
  <c r="N16" i="23"/>
  <c r="S15" i="23"/>
  <c r="AE15" i="23"/>
  <c r="S19" i="23"/>
  <c r="AE17" i="23"/>
  <c r="S25" i="23"/>
  <c r="T25" i="23" s="1"/>
  <c r="S34" i="23"/>
  <c r="T34" i="23" s="1"/>
  <c r="G69" i="23"/>
  <c r="S40" i="23"/>
  <c r="N40" i="23"/>
  <c r="AE40" i="23"/>
  <c r="E73" i="23"/>
  <c r="S16" i="23"/>
  <c r="AE16" i="23"/>
  <c r="S26" i="23"/>
  <c r="T26" i="23" s="1"/>
  <c r="S31" i="23"/>
  <c r="AE31" i="23"/>
  <c r="D66" i="23"/>
  <c r="S35" i="23"/>
  <c r="AE33" i="23"/>
  <c r="H70" i="23"/>
  <c r="S41" i="23"/>
  <c r="T41" i="23" s="1"/>
  <c r="N41" i="23"/>
  <c r="F74" i="23"/>
  <c r="S17" i="23"/>
  <c r="T17" i="23" s="1"/>
  <c r="S23" i="23"/>
  <c r="AE23" i="23"/>
  <c r="S27" i="23"/>
  <c r="AE25" i="23"/>
  <c r="S32" i="23"/>
  <c r="AE32" i="23"/>
  <c r="E67" i="23"/>
  <c r="N42" i="23"/>
  <c r="O42" i="23" s="1"/>
  <c r="S42" i="23"/>
  <c r="T42" i="23" s="1"/>
  <c r="G75" i="23"/>
  <c r="S24" i="23"/>
  <c r="AE24" i="23"/>
  <c r="S33" i="23"/>
  <c r="T33" i="23" s="1"/>
  <c r="F68" i="23"/>
  <c r="N39" i="23"/>
  <c r="AF39" i="23" s="1"/>
  <c r="S39" i="23"/>
  <c r="AE39" i="23"/>
  <c r="D72" i="23"/>
  <c r="N43" i="23"/>
  <c r="S43" i="23"/>
  <c r="AE41" i="23"/>
  <c r="H76" i="23"/>
  <c r="AE8" i="23"/>
  <c r="Z49" i="23" s="1"/>
  <c r="N25" i="23"/>
  <c r="O25" i="23" s="1"/>
  <c r="AA55" i="23"/>
  <c r="Y55" i="23"/>
  <c r="Y73" i="23"/>
  <c r="AA73" i="23"/>
  <c r="AA67" i="23"/>
  <c r="Y67" i="23"/>
  <c r="AA61" i="23"/>
  <c r="Y61" i="23"/>
  <c r="Y34" i="23"/>
  <c r="N8" i="23"/>
  <c r="N10" i="23"/>
  <c r="O10" i="23" s="1"/>
  <c r="N9" i="23"/>
  <c r="O9" i="23" s="1"/>
  <c r="N15" i="23"/>
  <c r="AF15" i="23" s="1"/>
  <c r="N18" i="23"/>
  <c r="O18" i="23" s="1"/>
  <c r="N11" i="23"/>
  <c r="AF9" i="23" s="1"/>
  <c r="N7" i="23"/>
  <c r="AF7" i="23" s="1"/>
  <c r="N17" i="23"/>
  <c r="O17" i="23" s="1"/>
  <c r="N24" i="23"/>
  <c r="N23" i="23"/>
  <c r="AF23" i="23" s="1"/>
  <c r="N27" i="23"/>
  <c r="AF25" i="23" s="1"/>
  <c r="N26" i="23"/>
  <c r="O26" i="23" s="1"/>
  <c r="N35" i="23"/>
  <c r="AF33" i="23" s="1"/>
  <c r="N31" i="23"/>
  <c r="AF31" i="23" s="1"/>
  <c r="N33" i="23"/>
  <c r="N32" i="23"/>
  <c r="O32" i="23" s="1"/>
  <c r="N34" i="23"/>
  <c r="O34" i="23" s="1"/>
  <c r="O40" i="23"/>
  <c r="E55" i="23"/>
  <c r="D54" i="23"/>
  <c r="E61" i="23"/>
  <c r="F62" i="23"/>
  <c r="H64" i="23"/>
  <c r="F56" i="23"/>
  <c r="H58" i="23"/>
  <c r="E49" i="23"/>
  <c r="H52" i="23"/>
  <c r="G57" i="23"/>
  <c r="F50" i="23"/>
  <c r="G51" i="23"/>
  <c r="D60" i="23"/>
  <c r="G63" i="23"/>
  <c r="D48" i="23"/>
  <c r="Q15" i="21"/>
  <c r="Q16" i="21"/>
  <c r="AA62" i="23" l="1"/>
  <c r="Z67" i="23"/>
  <c r="Z55" i="23"/>
  <c r="Z73" i="23"/>
  <c r="Z61" i="23"/>
  <c r="Y72" i="23"/>
  <c r="AA56" i="23"/>
  <c r="AK41" i="23"/>
  <c r="T43" i="23"/>
  <c r="AL41" i="23" s="1"/>
  <c r="AK25" i="23"/>
  <c r="T27" i="23"/>
  <c r="T40" i="23"/>
  <c r="AK40" i="23"/>
  <c r="AL40" i="23" s="1"/>
  <c r="T19" i="23"/>
  <c r="AL17" i="23" s="1"/>
  <c r="AK17" i="23"/>
  <c r="AK39" i="23"/>
  <c r="T39" i="23"/>
  <c r="AL39" i="23" s="1"/>
  <c r="S44" i="23"/>
  <c r="T24" i="23"/>
  <c r="AK24" i="23"/>
  <c r="AL24" i="23" s="1"/>
  <c r="T32" i="23"/>
  <c r="AK32" i="23"/>
  <c r="AL32" i="23" s="1"/>
  <c r="Y60" i="23"/>
  <c r="T35" i="23"/>
  <c r="AL33" i="23" s="1"/>
  <c r="AK33" i="23"/>
  <c r="T31" i="23"/>
  <c r="AL31" i="23" s="1"/>
  <c r="AK31" i="23"/>
  <c r="S36" i="23"/>
  <c r="Y54" i="23"/>
  <c r="AA74" i="23"/>
  <c r="AK16" i="23"/>
  <c r="AL16" i="23" s="1"/>
  <c r="T16" i="23"/>
  <c r="AK23" i="23"/>
  <c r="T23" i="23"/>
  <c r="S28" i="23"/>
  <c r="AA68" i="23"/>
  <c r="Y66" i="23"/>
  <c r="AK15" i="23"/>
  <c r="T15" i="23"/>
  <c r="AL15" i="23" s="1"/>
  <c r="S20" i="23"/>
  <c r="Y48" i="23"/>
  <c r="AA50" i="23"/>
  <c r="AF16" i="23"/>
  <c r="AG16" i="23" s="1"/>
  <c r="O11" i="23"/>
  <c r="AG9" i="23" s="1"/>
  <c r="O16" i="23"/>
  <c r="AF8" i="23"/>
  <c r="O8" i="23"/>
  <c r="O19" i="23"/>
  <c r="AG17" i="23" s="1"/>
  <c r="AF24" i="23"/>
  <c r="AG24" i="23" s="1"/>
  <c r="O39" i="23"/>
  <c r="AG39" i="23" s="1"/>
  <c r="O35" i="23"/>
  <c r="O27" i="23"/>
  <c r="AG25" i="23" s="1"/>
  <c r="O24" i="23"/>
  <c r="O43" i="23"/>
  <c r="AF41" i="23"/>
  <c r="O41" i="23"/>
  <c r="AF40" i="23"/>
  <c r="O33" i="23"/>
  <c r="AF32" i="23"/>
  <c r="N44" i="23"/>
  <c r="N36" i="23"/>
  <c r="O36" i="23" s="1"/>
  <c r="O31" i="23"/>
  <c r="N20" i="23"/>
  <c r="O15" i="23"/>
  <c r="AG15" i="23" s="1"/>
  <c r="N28" i="23"/>
  <c r="O23" i="23"/>
  <c r="AG23" i="23" s="1"/>
  <c r="N12" i="23"/>
  <c r="O7" i="23"/>
  <c r="AG7" i="23" s="1"/>
  <c r="AK18" i="23" l="1"/>
  <c r="AM16" i="23" s="1"/>
  <c r="AF18" i="23"/>
  <c r="AG18" i="23" s="1"/>
  <c r="AI16" i="23" s="1"/>
  <c r="U27" i="23"/>
  <c r="U26" i="23"/>
  <c r="U23" i="23"/>
  <c r="T28" i="23"/>
  <c r="V23" i="23" s="1"/>
  <c r="AN23" i="23" s="1"/>
  <c r="U25" i="23"/>
  <c r="U24" i="23"/>
  <c r="U34" i="23"/>
  <c r="U31" i="23"/>
  <c r="AM31" i="23" s="1"/>
  <c r="U35" i="23"/>
  <c r="AM33" i="23" s="1"/>
  <c r="U32" i="23"/>
  <c r="U33" i="23"/>
  <c r="T36" i="23"/>
  <c r="V35" i="23" s="1"/>
  <c r="AK42" i="23"/>
  <c r="AL23" i="23"/>
  <c r="AK34" i="23"/>
  <c r="AL25" i="23"/>
  <c r="AK26" i="23"/>
  <c r="U41" i="23"/>
  <c r="U42" i="23"/>
  <c r="U43" i="23"/>
  <c r="AM41" i="23" s="1"/>
  <c r="U40" i="23"/>
  <c r="T44" i="23"/>
  <c r="U39" i="23"/>
  <c r="AM39" i="23" s="1"/>
  <c r="U18" i="23"/>
  <c r="U19" i="23"/>
  <c r="AM17" i="23" s="1"/>
  <c r="T20" i="23"/>
  <c r="U15" i="23"/>
  <c r="AM15" i="23" s="1"/>
  <c r="U16" i="23"/>
  <c r="U17" i="23"/>
  <c r="O44" i="23"/>
  <c r="Q42" i="23" s="1"/>
  <c r="P41" i="23"/>
  <c r="P43" i="23"/>
  <c r="AH41" i="23" s="1"/>
  <c r="P40" i="23"/>
  <c r="P39" i="23"/>
  <c r="P42" i="23"/>
  <c r="AG31" i="23"/>
  <c r="AG41" i="23"/>
  <c r="Q31" i="23"/>
  <c r="P33" i="23"/>
  <c r="P35" i="23"/>
  <c r="P34" i="23"/>
  <c r="P31" i="23"/>
  <c r="P32" i="23"/>
  <c r="AG33" i="23"/>
  <c r="AG8" i="23"/>
  <c r="AF10" i="23"/>
  <c r="AF26" i="23"/>
  <c r="AG26" i="23" s="1"/>
  <c r="AI24" i="23" s="1"/>
  <c r="P8" i="23"/>
  <c r="P9" i="23"/>
  <c r="AG40" i="23"/>
  <c r="AF42" i="23"/>
  <c r="AG32" i="23"/>
  <c r="AF34" i="23"/>
  <c r="P24" i="23"/>
  <c r="P27" i="23"/>
  <c r="AH25" i="23" s="1"/>
  <c r="P23" i="23"/>
  <c r="AH23" i="23" s="1"/>
  <c r="O28" i="23"/>
  <c r="P25" i="23"/>
  <c r="P26" i="23"/>
  <c r="P11" i="23"/>
  <c r="AH9" i="23" s="1"/>
  <c r="P7" i="23"/>
  <c r="AH7" i="23" s="1"/>
  <c r="O12" i="23"/>
  <c r="P10" i="23"/>
  <c r="P19" i="23"/>
  <c r="AH17" i="23" s="1"/>
  <c r="O20" i="23"/>
  <c r="P15" i="23"/>
  <c r="AH15" i="23" s="1"/>
  <c r="P16" i="23"/>
  <c r="P17" i="23"/>
  <c r="P18" i="23"/>
  <c r="S50" i="18"/>
  <c r="S49" i="18"/>
  <c r="S48" i="18"/>
  <c r="S47" i="18"/>
  <c r="S46" i="18"/>
  <c r="S40" i="18"/>
  <c r="W40" i="18" s="1"/>
  <c r="S42" i="18"/>
  <c r="W42" i="18" s="1"/>
  <c r="S41" i="18"/>
  <c r="W41" i="18" s="1"/>
  <c r="E46" i="18"/>
  <c r="E40" i="18"/>
  <c r="X42" i="18" l="1"/>
  <c r="X41" i="18"/>
  <c r="X40" i="18"/>
  <c r="AL18" i="23"/>
  <c r="AN16" i="23" s="1"/>
  <c r="AC55" i="23" s="1"/>
  <c r="V24" i="23"/>
  <c r="L61" i="23" s="1"/>
  <c r="AH16" i="23"/>
  <c r="AB55" i="23" s="1"/>
  <c r="L70" i="23"/>
  <c r="AN33" i="23"/>
  <c r="AC68" i="23" s="1"/>
  <c r="V27" i="23"/>
  <c r="AN25" i="23" s="1"/>
  <c r="AL42" i="23"/>
  <c r="AN40" i="23" s="1"/>
  <c r="AM40" i="23"/>
  <c r="AM25" i="23"/>
  <c r="Q39" i="23"/>
  <c r="AI39" i="23" s="1"/>
  <c r="V18" i="23"/>
  <c r="L57" i="23" s="1"/>
  <c r="V15" i="23"/>
  <c r="V17" i="23"/>
  <c r="L56" i="23" s="1"/>
  <c r="V19" i="23"/>
  <c r="V16" i="23"/>
  <c r="L55" i="23" s="1"/>
  <c r="V41" i="23"/>
  <c r="L74" i="23" s="1"/>
  <c r="V39" i="23"/>
  <c r="AN39" i="23" s="1"/>
  <c r="AC72" i="23" s="1"/>
  <c r="V42" i="23"/>
  <c r="L75" i="23" s="1"/>
  <c r="V43" i="23"/>
  <c r="AN41" i="23" s="1"/>
  <c r="AC74" i="23" s="1"/>
  <c r="V40" i="23"/>
  <c r="L73" i="23" s="1"/>
  <c r="V33" i="23"/>
  <c r="L68" i="23" s="1"/>
  <c r="V34" i="23"/>
  <c r="L69" i="23" s="1"/>
  <c r="V31" i="23"/>
  <c r="V32" i="23"/>
  <c r="L67" i="23" s="1"/>
  <c r="V26" i="23"/>
  <c r="L63" i="23" s="1"/>
  <c r="V25" i="23"/>
  <c r="L62" i="23" s="1"/>
  <c r="AM24" i="23"/>
  <c r="AL26" i="23"/>
  <c r="AN24" i="23" s="1"/>
  <c r="AM32" i="23"/>
  <c r="AL34" i="23"/>
  <c r="AN32" i="23" s="1"/>
  <c r="AM23" i="23"/>
  <c r="AC60" i="23" s="1"/>
  <c r="L60" i="23"/>
  <c r="Q40" i="23"/>
  <c r="K73" i="23" s="1"/>
  <c r="Q43" i="23"/>
  <c r="Q41" i="23"/>
  <c r="K74" i="23" s="1"/>
  <c r="AH24" i="23"/>
  <c r="AB61" i="23" s="1"/>
  <c r="Q34" i="23"/>
  <c r="K69" i="23" s="1"/>
  <c r="Q32" i="23"/>
  <c r="K67" i="23" s="1"/>
  <c r="Q33" i="23"/>
  <c r="K68" i="23" s="1"/>
  <c r="Q35" i="23"/>
  <c r="AI33" i="23" s="1"/>
  <c r="AH8" i="23"/>
  <c r="AG10" i="23"/>
  <c r="AI8" i="23" s="1"/>
  <c r="AH31" i="23"/>
  <c r="AH39" i="23"/>
  <c r="AH33" i="23"/>
  <c r="Q7" i="23"/>
  <c r="AI7" i="23" s="1"/>
  <c r="AB48" i="23" s="1"/>
  <c r="Q9" i="23"/>
  <c r="K50" i="23" s="1"/>
  <c r="Q10" i="23"/>
  <c r="K51" i="23" s="1"/>
  <c r="AH40" i="23"/>
  <c r="AG42" i="23"/>
  <c r="AI40" i="23" s="1"/>
  <c r="AG34" i="23"/>
  <c r="AI32" i="23" s="1"/>
  <c r="AH32" i="23"/>
  <c r="K75" i="23"/>
  <c r="Q18" i="23"/>
  <c r="K57" i="23" s="1"/>
  <c r="Q16" i="23"/>
  <c r="K55" i="23" s="1"/>
  <c r="Q19" i="23"/>
  <c r="Q17" i="23"/>
  <c r="K56" i="23" s="1"/>
  <c r="Q26" i="23"/>
  <c r="K63" i="23" s="1"/>
  <c r="Q25" i="23"/>
  <c r="K62" i="23" s="1"/>
  <c r="Q27" i="23"/>
  <c r="Q24" i="23"/>
  <c r="K61" i="23" s="1"/>
  <c r="Q15" i="23"/>
  <c r="Q23" i="23"/>
  <c r="Q11" i="23"/>
  <c r="Q8" i="23"/>
  <c r="K49" i="23" s="1"/>
  <c r="G50" i="18"/>
  <c r="F50" i="18"/>
  <c r="E50" i="18"/>
  <c r="D50" i="18"/>
  <c r="H49" i="18"/>
  <c r="F49" i="18"/>
  <c r="E49" i="18"/>
  <c r="D49" i="18"/>
  <c r="H48" i="18"/>
  <c r="G48" i="18"/>
  <c r="E48" i="18"/>
  <c r="D48" i="18"/>
  <c r="H47" i="18"/>
  <c r="G47" i="18"/>
  <c r="F47" i="18"/>
  <c r="L17" i="18"/>
  <c r="D47" i="18"/>
  <c r="H46" i="18"/>
  <c r="G46" i="18"/>
  <c r="F46" i="18"/>
  <c r="C30" i="18"/>
  <c r="L29" i="18"/>
  <c r="L28" i="18"/>
  <c r="L27" i="18"/>
  <c r="L26" i="18"/>
  <c r="L25" i="18"/>
  <c r="AC62" i="23" l="1"/>
  <c r="AC73" i="23"/>
  <c r="AF72" i="23" s="1"/>
  <c r="L64" i="23"/>
  <c r="O60" i="23" s="1"/>
  <c r="L76" i="23"/>
  <c r="AC61" i="23"/>
  <c r="AF61" i="23" s="1"/>
  <c r="L58" i="23"/>
  <c r="AN17" i="23"/>
  <c r="AC56" i="23" s="1"/>
  <c r="AN15" i="23"/>
  <c r="AC54" i="23" s="1"/>
  <c r="L54" i="23"/>
  <c r="L66" i="23"/>
  <c r="AN31" i="23"/>
  <c r="AC66" i="23" s="1"/>
  <c r="AC67" i="23"/>
  <c r="L72" i="23"/>
  <c r="AF74" i="23"/>
  <c r="AB49" i="23"/>
  <c r="AB67" i="23"/>
  <c r="K48" i="23"/>
  <c r="AI31" i="23"/>
  <c r="AB66" i="23" s="1"/>
  <c r="K66" i="23"/>
  <c r="N26" i="18"/>
  <c r="O26" i="18" s="1"/>
  <c r="H50" i="18"/>
  <c r="N27" i="18"/>
  <c r="O27" i="18" s="1"/>
  <c r="D46" i="18"/>
  <c r="G49" i="18"/>
  <c r="N29" i="18"/>
  <c r="O29" i="18" s="1"/>
  <c r="E47" i="18"/>
  <c r="F48" i="18"/>
  <c r="N25" i="18"/>
  <c r="O25" i="18" s="1"/>
  <c r="N28" i="18"/>
  <c r="O28" i="18" s="1"/>
  <c r="AB73" i="23"/>
  <c r="K70" i="23"/>
  <c r="AB72" i="23"/>
  <c r="AB68" i="23"/>
  <c r="K72" i="23"/>
  <c r="K64" i="23"/>
  <c r="AI25" i="23"/>
  <c r="AB62" i="23" s="1"/>
  <c r="K60" i="23"/>
  <c r="AI23" i="23"/>
  <c r="AB60" i="23" s="1"/>
  <c r="K58" i="23"/>
  <c r="AI17" i="23"/>
  <c r="AB56" i="23" s="1"/>
  <c r="K54" i="23"/>
  <c r="AI15" i="23"/>
  <c r="AB54" i="23" s="1"/>
  <c r="K52" i="23"/>
  <c r="AI9" i="23"/>
  <c r="AB50" i="23" s="1"/>
  <c r="K76" i="23"/>
  <c r="AI41" i="23"/>
  <c r="AB74" i="23" s="1"/>
  <c r="Q23" i="21"/>
  <c r="N30" i="18" l="1"/>
  <c r="O30" i="18" s="1"/>
  <c r="O75" i="23"/>
  <c r="AF62" i="23"/>
  <c r="AF60" i="23"/>
  <c r="AF54" i="23"/>
  <c r="O64" i="23"/>
  <c r="O61" i="23"/>
  <c r="O63" i="23"/>
  <c r="O62" i="23"/>
  <c r="AF73" i="23"/>
  <c r="O76" i="23"/>
  <c r="AF68" i="23"/>
  <c r="AF66" i="23"/>
  <c r="O57" i="23"/>
  <c r="O55" i="23"/>
  <c r="O54" i="23"/>
  <c r="O72" i="23"/>
  <c r="O73" i="23"/>
  <c r="O69" i="23"/>
  <c r="O66" i="23"/>
  <c r="O68" i="23"/>
  <c r="O70" i="23"/>
  <c r="O74" i="23"/>
  <c r="AF56" i="23"/>
  <c r="AF55" i="23"/>
  <c r="AF67" i="23"/>
  <c r="O56" i="23"/>
  <c r="O58" i="23"/>
  <c r="O67" i="23"/>
  <c r="AE54" i="23"/>
  <c r="AE49" i="23"/>
  <c r="N51" i="23"/>
  <c r="AE50" i="23"/>
  <c r="AE56" i="23"/>
  <c r="AE48" i="23"/>
  <c r="AE60" i="23"/>
  <c r="N54" i="23"/>
  <c r="Q60" i="23" s="1"/>
  <c r="T80" i="23" s="1"/>
  <c r="R12" i="28" s="1"/>
  <c r="N57" i="23"/>
  <c r="N50" i="23"/>
  <c r="N48" i="23"/>
  <c r="Q54" i="23" s="1"/>
  <c r="S80" i="23" s="1"/>
  <c r="N52" i="23"/>
  <c r="N49" i="23"/>
  <c r="N60" i="23"/>
  <c r="N63" i="23"/>
  <c r="N70" i="23"/>
  <c r="N68" i="23"/>
  <c r="N64" i="23"/>
  <c r="N61" i="23"/>
  <c r="N62" i="23"/>
  <c r="Q68" i="23" s="1"/>
  <c r="U82" i="23" s="1"/>
  <c r="T15" i="28" s="1"/>
  <c r="N67" i="23"/>
  <c r="Q73" i="23" s="1"/>
  <c r="V81" i="23" s="1"/>
  <c r="U14" i="28" s="1"/>
  <c r="N69" i="23"/>
  <c r="N66" i="23"/>
  <c r="AE61" i="23"/>
  <c r="AE68" i="23"/>
  <c r="AH74" i="23" s="1"/>
  <c r="AI82" i="23" s="1"/>
  <c r="AE62" i="23"/>
  <c r="AE73" i="23"/>
  <c r="AE72" i="23"/>
  <c r="AE74" i="23"/>
  <c r="AE67" i="23"/>
  <c r="AE66" i="23"/>
  <c r="AH72" i="23" s="1"/>
  <c r="AI80" i="23" s="1"/>
  <c r="N56" i="23"/>
  <c r="Q62" i="23" s="1"/>
  <c r="T82" i="23" s="1"/>
  <c r="R15" i="28" s="1"/>
  <c r="N58" i="23"/>
  <c r="Q64" i="23" s="1"/>
  <c r="T84" i="23" s="1"/>
  <c r="R17" i="28" s="1"/>
  <c r="N55" i="23"/>
  <c r="Q61" i="23" s="1"/>
  <c r="T81" i="23" s="1"/>
  <c r="R14" i="28" s="1"/>
  <c r="AE55" i="23"/>
  <c r="AH61" i="23" s="1"/>
  <c r="AG81" i="23" s="1"/>
  <c r="R13" i="28" s="1"/>
  <c r="N72" i="23"/>
  <c r="N73" i="23"/>
  <c r="N76" i="23"/>
  <c r="N75" i="23"/>
  <c r="N74" i="23"/>
  <c r="S30" i="4"/>
  <c r="Q21" i="21"/>
  <c r="S88" i="23" l="1"/>
  <c r="AA12" i="28" s="1"/>
  <c r="P12" i="28"/>
  <c r="Q75" i="23"/>
  <c r="V83" i="23" s="1"/>
  <c r="U16" i="28" s="1"/>
  <c r="P29" i="18"/>
  <c r="P25" i="18"/>
  <c r="P26" i="18"/>
  <c r="P27" i="18"/>
  <c r="P28" i="18"/>
  <c r="Q63" i="23"/>
  <c r="T83" i="23" s="1"/>
  <c r="R16" i="28" s="1"/>
  <c r="AH60" i="23"/>
  <c r="AG80" i="23" s="1"/>
  <c r="AH62" i="23"/>
  <c r="AG82" i="23" s="1"/>
  <c r="AH54" i="23"/>
  <c r="AF80" i="23" s="1"/>
  <c r="AF86" i="23" s="1"/>
  <c r="AH73" i="23"/>
  <c r="AI81" i="23" s="1"/>
  <c r="U13" i="28" s="1"/>
  <c r="Q58" i="23"/>
  <c r="S84" i="23" s="1"/>
  <c r="AH56" i="23"/>
  <c r="AF82" i="23" s="1"/>
  <c r="AF88" i="23" s="1"/>
  <c r="AH67" i="23"/>
  <c r="AH81" i="23" s="1"/>
  <c r="T13" i="28" s="1"/>
  <c r="Q57" i="23"/>
  <c r="S83" i="23" s="1"/>
  <c r="AH55" i="23"/>
  <c r="AF81" i="23" s="1"/>
  <c r="AF87" i="23" s="1"/>
  <c r="AG87" i="23" s="1"/>
  <c r="Q76" i="23"/>
  <c r="V84" i="23" s="1"/>
  <c r="U17" i="28" s="1"/>
  <c r="Q72" i="23"/>
  <c r="V80" i="23" s="1"/>
  <c r="U12" i="28" s="1"/>
  <c r="AH66" i="23"/>
  <c r="AH80" i="23" s="1"/>
  <c r="AH68" i="23"/>
  <c r="AH82" i="23" s="1"/>
  <c r="Q74" i="23"/>
  <c r="V82" i="23" s="1"/>
  <c r="U15" i="28" s="1"/>
  <c r="Q55" i="23"/>
  <c r="S81" i="23" s="1"/>
  <c r="P14" i="28" s="1"/>
  <c r="Q56" i="23"/>
  <c r="S82" i="23" s="1"/>
  <c r="Q69" i="23"/>
  <c r="U83" i="23" s="1"/>
  <c r="T16" i="28" s="1"/>
  <c r="Q67" i="23"/>
  <c r="U81" i="23" s="1"/>
  <c r="T14" i="28" s="1"/>
  <c r="Q70" i="23"/>
  <c r="U84" i="23" s="1"/>
  <c r="T17" i="28" s="1"/>
  <c r="Q66" i="23"/>
  <c r="U80" i="23" s="1"/>
  <c r="T12" i="28" s="1"/>
  <c r="Q29" i="18"/>
  <c r="Q27" i="18"/>
  <c r="Q28" i="18"/>
  <c r="Q26" i="18"/>
  <c r="Q25" i="18"/>
  <c r="Q18" i="21"/>
  <c r="Q19" i="21"/>
  <c r="Q22" i="21"/>
  <c r="Q24" i="21"/>
  <c r="Q25" i="21"/>
  <c r="Q26" i="21"/>
  <c r="Q27" i="21"/>
  <c r="Q17" i="21"/>
  <c r="K46" i="18" l="1"/>
  <c r="K47" i="18"/>
  <c r="AH87" i="23"/>
  <c r="P13" i="28"/>
  <c r="AC13" i="28"/>
  <c r="AA13" i="28"/>
  <c r="T88" i="23"/>
  <c r="AC12" i="28" s="1"/>
  <c r="S92" i="23"/>
  <c r="P17" i="28"/>
  <c r="S90" i="23"/>
  <c r="P15" i="28"/>
  <c r="S91" i="23"/>
  <c r="AA16" i="28" s="1"/>
  <c r="P16" i="28"/>
  <c r="S89" i="23"/>
  <c r="AG88" i="23"/>
  <c r="AH88" i="23" s="1"/>
  <c r="AI88" i="23" s="1"/>
  <c r="AG86" i="23"/>
  <c r="AH86" i="23" s="1"/>
  <c r="AI86" i="23" s="1"/>
  <c r="D42" i="21"/>
  <c r="D41" i="21"/>
  <c r="F41" i="21" s="1"/>
  <c r="C43" i="21"/>
  <c r="C39" i="21"/>
  <c r="F37" i="21"/>
  <c r="T91" i="23" l="1"/>
  <c r="AC16" i="28" s="1"/>
  <c r="AI87" i="23"/>
  <c r="AF13" i="28" s="1"/>
  <c r="AE13" i="28"/>
  <c r="U88" i="23"/>
  <c r="AE12" i="28" s="1"/>
  <c r="T89" i="23"/>
  <c r="AA14" i="28"/>
  <c r="T90" i="23"/>
  <c r="AA15" i="28"/>
  <c r="U91" i="23"/>
  <c r="T92" i="23"/>
  <c r="AA17" i="28"/>
  <c r="G37" i="21"/>
  <c r="G41" i="21"/>
  <c r="S34" i="4"/>
  <c r="V88" i="23" l="1"/>
  <c r="AF12" i="28" s="1"/>
  <c r="V91" i="23"/>
  <c r="AF16" i="28" s="1"/>
  <c r="AE16" i="28"/>
  <c r="U90" i="23"/>
  <c r="AC15" i="28"/>
  <c r="AC17" i="28"/>
  <c r="U92" i="23"/>
  <c r="AC14" i="28"/>
  <c r="U89" i="23"/>
  <c r="D15" i="21"/>
  <c r="G15" i="21" s="1"/>
  <c r="D16" i="21"/>
  <c r="G16" i="21" s="1"/>
  <c r="D17" i="21"/>
  <c r="F17" i="21" s="1"/>
  <c r="D18" i="21"/>
  <c r="F18" i="21" s="1"/>
  <c r="D19" i="21"/>
  <c r="G19" i="21" s="1"/>
  <c r="D20" i="21"/>
  <c r="G20" i="21" s="1"/>
  <c r="D21" i="21"/>
  <c r="F21" i="21" s="1"/>
  <c r="D22" i="21"/>
  <c r="F22" i="21" s="1"/>
  <c r="D23" i="21"/>
  <c r="F23" i="21" s="1"/>
  <c r="D24" i="21"/>
  <c r="D25" i="21"/>
  <c r="F25" i="21" s="1"/>
  <c r="D26" i="21"/>
  <c r="F26" i="21" s="1"/>
  <c r="D27" i="21"/>
  <c r="G27" i="21" s="1"/>
  <c r="D14" i="21"/>
  <c r="G14" i="21" s="1"/>
  <c r="G24" i="21" l="1"/>
  <c r="E24" i="21"/>
  <c r="AE15" i="28"/>
  <c r="V90" i="23"/>
  <c r="AF15" i="28" s="1"/>
  <c r="V92" i="23"/>
  <c r="AF17" i="28" s="1"/>
  <c r="AE17" i="28"/>
  <c r="V89" i="23"/>
  <c r="AF14" i="28" s="1"/>
  <c r="AE14" i="28"/>
  <c r="E21" i="21"/>
  <c r="E26" i="21"/>
  <c r="E18" i="21"/>
  <c r="G22" i="21"/>
  <c r="H22" i="21" s="1"/>
  <c r="E25" i="21"/>
  <c r="E17" i="21"/>
  <c r="G21" i="21"/>
  <c r="H21" i="21" s="1"/>
  <c r="E22" i="21"/>
  <c r="G26" i="21"/>
  <c r="H26" i="21" s="1"/>
  <c r="G18" i="21"/>
  <c r="H18" i="21" s="1"/>
  <c r="G25" i="21"/>
  <c r="H25" i="21" s="1"/>
  <c r="G17" i="21"/>
  <c r="H17" i="21" s="1"/>
  <c r="F14" i="21"/>
  <c r="H14" i="21" s="1"/>
  <c r="F20" i="21"/>
  <c r="H20" i="21" s="1"/>
  <c r="F16" i="21"/>
  <c r="H16" i="21" s="1"/>
  <c r="F27" i="21"/>
  <c r="H27" i="21" s="1"/>
  <c r="F19" i="21"/>
  <c r="H19" i="21" s="1"/>
  <c r="F15" i="21"/>
  <c r="H15" i="21" s="1"/>
  <c r="E27" i="21"/>
  <c r="E23" i="21"/>
  <c r="E19" i="21"/>
  <c r="E15" i="21"/>
  <c r="G23" i="21"/>
  <c r="H23" i="21" s="1"/>
  <c r="F24" i="21"/>
  <c r="H24" i="21" s="1"/>
  <c r="E14" i="21"/>
  <c r="E20" i="21"/>
  <c r="E16" i="21"/>
  <c r="S34" i="20"/>
  <c r="S33" i="20"/>
  <c r="S32" i="20"/>
  <c r="S31" i="20"/>
  <c r="S30" i="20"/>
  <c r="S44" i="18"/>
  <c r="W44" i="18" s="1"/>
  <c r="X44" i="18" s="1"/>
  <c r="S43" i="18"/>
  <c r="W43" i="18" s="1"/>
  <c r="X43" i="18" s="1"/>
  <c r="J27" i="21" l="1"/>
  <c r="M27" i="21" s="1"/>
  <c r="J16" i="21"/>
  <c r="I16" i="21" s="1"/>
  <c r="J14" i="21"/>
  <c r="J26" i="21"/>
  <c r="M26" i="21" s="1"/>
  <c r="J18" i="21"/>
  <c r="I18" i="21" s="1"/>
  <c r="L26" i="21"/>
  <c r="N26" i="21" s="1"/>
  <c r="J17" i="21"/>
  <c r="J21" i="21"/>
  <c r="J22" i="21"/>
  <c r="M22" i="21" s="1"/>
  <c r="J25" i="21"/>
  <c r="I26" i="21"/>
  <c r="J20" i="21"/>
  <c r="M20" i="21" s="1"/>
  <c r="J24" i="21"/>
  <c r="J23" i="21"/>
  <c r="J19" i="21"/>
  <c r="J15" i="21"/>
  <c r="M15" i="21" s="1"/>
  <c r="S31" i="4"/>
  <c r="D38" i="18"/>
  <c r="E43" i="18"/>
  <c r="F43" i="18"/>
  <c r="H43" i="18"/>
  <c r="F44" i="18"/>
  <c r="G38" i="18"/>
  <c r="F38" i="18"/>
  <c r="E38" i="18"/>
  <c r="D44" i="18"/>
  <c r="G44" i="18"/>
  <c r="E44" i="18"/>
  <c r="H42" i="18"/>
  <c r="G42" i="18"/>
  <c r="H41" i="18"/>
  <c r="G41" i="18"/>
  <c r="H37" i="18"/>
  <c r="F37" i="18"/>
  <c r="E37" i="18"/>
  <c r="D37" i="18"/>
  <c r="H40" i="18"/>
  <c r="H36" i="18"/>
  <c r="G36" i="18"/>
  <c r="H35" i="18"/>
  <c r="G35" i="18"/>
  <c r="F35" i="18"/>
  <c r="H34" i="18"/>
  <c r="G34" i="18"/>
  <c r="F34" i="18"/>
  <c r="E34" i="18"/>
  <c r="G40" i="18"/>
  <c r="F40" i="18"/>
  <c r="I14" i="21" l="1"/>
  <c r="L14" i="21"/>
  <c r="N14" i="21" s="1"/>
  <c r="M14" i="21"/>
  <c r="M21" i="21"/>
  <c r="L21" i="21"/>
  <c r="N21" i="21" s="1"/>
  <c r="P26" i="21"/>
  <c r="L17" i="21"/>
  <c r="N17" i="21" s="1"/>
  <c r="P17" i="21" s="1"/>
  <c r="M17" i="21"/>
  <c r="L23" i="21"/>
  <c r="N23" i="21" s="1"/>
  <c r="P23" i="21" s="1"/>
  <c r="M23" i="21"/>
  <c r="L25" i="21"/>
  <c r="N25" i="21" s="1"/>
  <c r="M25" i="21"/>
  <c r="L15" i="21"/>
  <c r="E38" i="21" s="1"/>
  <c r="L24" i="21"/>
  <c r="E42" i="21" s="1"/>
  <c r="M24" i="21"/>
  <c r="I17" i="21"/>
  <c r="L16" i="21"/>
  <c r="N16" i="21" s="1"/>
  <c r="P16" i="21" s="1"/>
  <c r="M16" i="21"/>
  <c r="L19" i="21"/>
  <c r="N19" i="21" s="1"/>
  <c r="M19" i="21"/>
  <c r="L18" i="21"/>
  <c r="N18" i="21" s="1"/>
  <c r="P18" i="21" s="1"/>
  <c r="M18" i="21"/>
  <c r="I25" i="21"/>
  <c r="L22" i="21"/>
  <c r="N22" i="21" s="1"/>
  <c r="P22" i="21" s="1"/>
  <c r="L20" i="21"/>
  <c r="N20" i="21" s="1"/>
  <c r="P20" i="21" s="1"/>
  <c r="L27" i="21"/>
  <c r="N27" i="21" s="1"/>
  <c r="I21" i="21"/>
  <c r="I20" i="21"/>
  <c r="I22" i="21"/>
  <c r="I27" i="21"/>
  <c r="I23" i="21"/>
  <c r="I15" i="21"/>
  <c r="I19" i="21"/>
  <c r="I24" i="21"/>
  <c r="C21" i="18"/>
  <c r="C12" i="18"/>
  <c r="C20" i="4"/>
  <c r="C11" i="4"/>
  <c r="C20" i="20"/>
  <c r="C11" i="20"/>
  <c r="L16" i="20"/>
  <c r="L17" i="20"/>
  <c r="L18" i="20"/>
  <c r="L19" i="20"/>
  <c r="L18" i="18"/>
  <c r="L19" i="18"/>
  <c r="L20" i="18"/>
  <c r="L16" i="18"/>
  <c r="L15" i="20"/>
  <c r="D30" i="20" s="1"/>
  <c r="L8" i="18"/>
  <c r="L9" i="18"/>
  <c r="L10" i="18"/>
  <c r="L11" i="18"/>
  <c r="L7" i="18"/>
  <c r="L7" i="20"/>
  <c r="L8" i="20"/>
  <c r="L9" i="20"/>
  <c r="L10" i="20"/>
  <c r="L6" i="20"/>
  <c r="D24" i="20" s="1"/>
  <c r="L16" i="4"/>
  <c r="N16" i="4" s="1"/>
  <c r="L17" i="4"/>
  <c r="N17" i="4" s="1"/>
  <c r="L18" i="4"/>
  <c r="L19" i="4"/>
  <c r="N19" i="4" s="1"/>
  <c r="O19" i="4" s="1"/>
  <c r="L6" i="4"/>
  <c r="L15" i="4"/>
  <c r="N15" i="4" s="1"/>
  <c r="L8" i="4"/>
  <c r="L9" i="4"/>
  <c r="L10" i="4"/>
  <c r="L7" i="4"/>
  <c r="H28" i="20" l="1"/>
  <c r="N9" i="20"/>
  <c r="O9" i="20" s="1"/>
  <c r="N8" i="20"/>
  <c r="G33" i="20"/>
  <c r="N17" i="20"/>
  <c r="N16" i="18"/>
  <c r="O16" i="18" s="1"/>
  <c r="N19" i="18"/>
  <c r="S7" i="18"/>
  <c r="D34" i="18"/>
  <c r="N7" i="4"/>
  <c r="N6" i="4"/>
  <c r="N8" i="4"/>
  <c r="O15" i="4"/>
  <c r="N15" i="21"/>
  <c r="P15" i="21" s="1"/>
  <c r="F38" i="21"/>
  <c r="F39" i="21" s="1"/>
  <c r="G39" i="21" s="1"/>
  <c r="N24" i="21"/>
  <c r="N15" i="20"/>
  <c r="N19" i="20"/>
  <c r="O19" i="20" s="1"/>
  <c r="H34" i="20"/>
  <c r="N6" i="20"/>
  <c r="N10" i="20"/>
  <c r="O10" i="20" s="1"/>
  <c r="F26" i="20"/>
  <c r="N18" i="20"/>
  <c r="O18" i="20" s="1"/>
  <c r="N7" i="20"/>
  <c r="F32" i="20"/>
  <c r="G27" i="20"/>
  <c r="E31" i="20"/>
  <c r="N16" i="20"/>
  <c r="O16" i="20" s="1"/>
  <c r="N10" i="4"/>
  <c r="N9" i="4"/>
  <c r="O9" i="4" s="1"/>
  <c r="S25" i="18"/>
  <c r="S26" i="18"/>
  <c r="T26" i="18" s="1"/>
  <c r="S17" i="18"/>
  <c r="T17" i="18" s="1"/>
  <c r="S29" i="18"/>
  <c r="T29" i="18" s="1"/>
  <c r="S20" i="18"/>
  <c r="T20" i="18" s="1"/>
  <c r="S16" i="18"/>
  <c r="S28" i="18"/>
  <c r="T28" i="18" s="1"/>
  <c r="S19" i="18"/>
  <c r="T19" i="18" s="1"/>
  <c r="S27" i="18"/>
  <c r="T27" i="18" s="1"/>
  <c r="S18" i="18"/>
  <c r="T18" i="18" s="1"/>
  <c r="D40" i="18"/>
  <c r="E41" i="18"/>
  <c r="H44" i="18"/>
  <c r="F42" i="18"/>
  <c r="G43" i="18"/>
  <c r="S10" i="18"/>
  <c r="T10" i="18" s="1"/>
  <c r="S9" i="18"/>
  <c r="S8" i="18"/>
  <c r="T8" i="18" s="1"/>
  <c r="O19" i="18"/>
  <c r="G37" i="18"/>
  <c r="S11" i="18"/>
  <c r="T11" i="18" s="1"/>
  <c r="N18" i="18"/>
  <c r="O18" i="18" s="1"/>
  <c r="E35" i="18"/>
  <c r="N17" i="18"/>
  <c r="O17" i="18" s="1"/>
  <c r="F36" i="18"/>
  <c r="H38" i="18"/>
  <c r="N20" i="18"/>
  <c r="O20" i="18" s="1"/>
  <c r="P19" i="21"/>
  <c r="P21" i="21"/>
  <c r="P27" i="21"/>
  <c r="P24" i="21"/>
  <c r="P25" i="21"/>
  <c r="F42" i="21"/>
  <c r="N18" i="4"/>
  <c r="O18" i="4" s="1"/>
  <c r="D35" i="18"/>
  <c r="S32" i="4"/>
  <c r="N4" i="20"/>
  <c r="N11" i="20" l="1"/>
  <c r="P10" i="20" s="1"/>
  <c r="O10" i="4"/>
  <c r="N11" i="4"/>
  <c r="N20" i="4"/>
  <c r="O20" i="4" s="1"/>
  <c r="I37" i="21"/>
  <c r="H37" i="21"/>
  <c r="J37" i="21" s="1"/>
  <c r="H38" i="21"/>
  <c r="N20" i="20"/>
  <c r="P9" i="20"/>
  <c r="O6" i="4"/>
  <c r="T16" i="18"/>
  <c r="S21" i="18"/>
  <c r="T25" i="18"/>
  <c r="S30" i="18"/>
  <c r="S12" i="18"/>
  <c r="N21" i="18"/>
  <c r="F43" i="21"/>
  <c r="H42" i="21" s="1"/>
  <c r="G42" i="21"/>
  <c r="G38" i="21"/>
  <c r="I38" i="21" s="1"/>
  <c r="O6" i="20"/>
  <c r="O7" i="20"/>
  <c r="O8" i="20"/>
  <c r="O15" i="20"/>
  <c r="O17" i="20"/>
  <c r="E42" i="18"/>
  <c r="E36" i="18"/>
  <c r="D42" i="18"/>
  <c r="F41" i="18"/>
  <c r="D41" i="18"/>
  <c r="D36" i="18"/>
  <c r="N5" i="18"/>
  <c r="J38" i="21" l="1"/>
  <c r="G43" i="21"/>
  <c r="I41" i="21" s="1"/>
  <c r="H41" i="21"/>
  <c r="J41" i="21" s="1"/>
  <c r="J46" i="21" s="1"/>
  <c r="P19" i="20"/>
  <c r="P18" i="20"/>
  <c r="O11" i="4"/>
  <c r="Q6" i="4" s="1"/>
  <c r="P9" i="4"/>
  <c r="P10" i="4"/>
  <c r="P6" i="4"/>
  <c r="P16" i="18"/>
  <c r="O21" i="18"/>
  <c r="T30" i="18"/>
  <c r="U25" i="18"/>
  <c r="U27" i="18"/>
  <c r="U28" i="18"/>
  <c r="U26" i="18"/>
  <c r="U29" i="18"/>
  <c r="U18" i="18"/>
  <c r="U17" i="18"/>
  <c r="U20" i="18"/>
  <c r="T21" i="18"/>
  <c r="V16" i="18" s="1"/>
  <c r="U19" i="18"/>
  <c r="U16" i="18"/>
  <c r="V25" i="18"/>
  <c r="T12" i="18"/>
  <c r="U9" i="18"/>
  <c r="U7" i="18"/>
  <c r="U11" i="18"/>
  <c r="P18" i="18"/>
  <c r="P19" i="18"/>
  <c r="P20" i="18"/>
  <c r="U10" i="18"/>
  <c r="P18" i="4"/>
  <c r="P19" i="4"/>
  <c r="P8" i="20"/>
  <c r="T7" i="18"/>
  <c r="T9" i="18"/>
  <c r="I42" i="21" l="1"/>
  <c r="J42" i="21" s="1"/>
  <c r="L24" i="4"/>
  <c r="O24" i="4" s="1"/>
  <c r="Q9" i="4"/>
  <c r="Q10" i="4"/>
  <c r="L28" i="4" s="1"/>
  <c r="O28" i="4" s="1"/>
  <c r="L40" i="18"/>
  <c r="V19" i="18"/>
  <c r="L43" i="18" s="1"/>
  <c r="V17" i="18"/>
  <c r="L41" i="18" s="1"/>
  <c r="V20" i="18"/>
  <c r="L44" i="18" s="1"/>
  <c r="V18" i="18"/>
  <c r="L42" i="18" s="1"/>
  <c r="V26" i="18"/>
  <c r="V29" i="18"/>
  <c r="V27" i="18"/>
  <c r="V28" i="18"/>
  <c r="P6" i="20"/>
  <c r="P7" i="20"/>
  <c r="O11" i="20"/>
  <c r="O20" i="20"/>
  <c r="P17" i="20"/>
  <c r="P16" i="20"/>
  <c r="P15" i="20"/>
  <c r="U8" i="18"/>
  <c r="Q6" i="20" l="1"/>
  <c r="L24" i="20" s="1"/>
  <c r="Q9" i="20"/>
  <c r="L27" i="20" s="1"/>
  <c r="Q10" i="20"/>
  <c r="L28" i="20" s="1"/>
  <c r="L27" i="4"/>
  <c r="O27" i="4" s="1"/>
  <c r="O42" i="18"/>
  <c r="O40" i="18"/>
  <c r="O41" i="18"/>
  <c r="O43" i="18"/>
  <c r="O44" i="18"/>
  <c r="J47" i="21"/>
  <c r="Q19" i="20"/>
  <c r="L34" i="20" s="1"/>
  <c r="Q18" i="20"/>
  <c r="L33" i="20" s="1"/>
  <c r="Q8" i="20"/>
  <c r="L26" i="20" s="1"/>
  <c r="Q7" i="20"/>
  <c r="L25" i="20" s="1"/>
  <c r="Q17" i="20"/>
  <c r="L32" i="20" s="1"/>
  <c r="Q15" i="20"/>
  <c r="L30" i="20" s="1"/>
  <c r="Q16" i="20"/>
  <c r="L31" i="20" s="1"/>
  <c r="Q19" i="18"/>
  <c r="K43" i="18" s="1"/>
  <c r="P17" i="18"/>
  <c r="O24" i="20" l="1"/>
  <c r="O25" i="20"/>
  <c r="O27" i="20"/>
  <c r="O28" i="20"/>
  <c r="O26" i="20"/>
  <c r="K50" i="18"/>
  <c r="K49" i="18"/>
  <c r="K48" i="18"/>
  <c r="V7" i="18"/>
  <c r="L34" i="18" s="1"/>
  <c r="V10" i="18"/>
  <c r="L37" i="18" s="1"/>
  <c r="V11" i="18"/>
  <c r="L38" i="18" s="1"/>
  <c r="O30" i="20"/>
  <c r="O31" i="20"/>
  <c r="O33" i="20"/>
  <c r="O32" i="20"/>
  <c r="O34" i="20"/>
  <c r="Q18" i="18"/>
  <c r="K42" i="18" s="1"/>
  <c r="Q20" i="18"/>
  <c r="K44" i="18" s="1"/>
  <c r="Q17" i="18"/>
  <c r="K41" i="18" s="1"/>
  <c r="V8" i="18"/>
  <c r="L35" i="18" s="1"/>
  <c r="V9" i="18"/>
  <c r="L36" i="18" s="1"/>
  <c r="Q16" i="18"/>
  <c r="K40" i="18" s="1"/>
  <c r="Q34" i="20" l="1"/>
  <c r="W34" i="20" s="1"/>
  <c r="O34" i="18"/>
  <c r="Q30" i="20"/>
  <c r="W30" i="20" s="1"/>
  <c r="Q32" i="20"/>
  <c r="W32" i="20" s="1"/>
  <c r="Q33" i="20"/>
  <c r="W33" i="20" s="1"/>
  <c r="O35" i="18"/>
  <c r="N46" i="18"/>
  <c r="Q46" i="18" s="1"/>
  <c r="N40" i="18"/>
  <c r="O38" i="18"/>
  <c r="O36" i="18"/>
  <c r="O37" i="18"/>
  <c r="N41" i="18"/>
  <c r="N42" i="18"/>
  <c r="N44" i="18"/>
  <c r="N43" i="18"/>
  <c r="Q31" i="20"/>
  <c r="W31" i="20" s="1"/>
  <c r="Q40" i="18" l="1"/>
  <c r="Q42" i="18"/>
  <c r="Q41" i="18"/>
  <c r="N48" i="18"/>
  <c r="Q48" i="18" s="1"/>
  <c r="N47" i="18"/>
  <c r="Q47" i="18" s="1"/>
  <c r="N50" i="18"/>
  <c r="Q50" i="18" s="1"/>
  <c r="N49" i="18"/>
  <c r="Q49" i="18" s="1"/>
  <c r="Q43" i="18"/>
  <c r="Q44" i="18"/>
  <c r="N4" i="4" l="1"/>
  <c r="O16" i="4" l="1"/>
  <c r="O8" i="4"/>
  <c r="O7" i="4"/>
  <c r="O17" i="4"/>
  <c r="Q19" i="4" l="1"/>
  <c r="L34" i="4" s="1"/>
  <c r="O34" i="4" s="1"/>
  <c r="Q34" i="4" s="1"/>
  <c r="W34" i="4" s="1"/>
  <c r="Q18" i="4"/>
  <c r="L33" i="4" s="1"/>
  <c r="O33" i="4" s="1"/>
  <c r="Q33" i="4" s="1"/>
  <c r="W33" i="4" s="1"/>
  <c r="P7" i="4"/>
  <c r="Q17" i="4"/>
  <c r="P17" i="4"/>
  <c r="Q16" i="4"/>
  <c r="P16" i="4"/>
  <c r="Q15" i="4"/>
  <c r="P15" i="4"/>
  <c r="P8" i="4"/>
  <c r="L30" i="4" l="1"/>
  <c r="O30" i="4" s="1"/>
  <c r="Q30" i="4" s="1"/>
  <c r="W30" i="4" s="1"/>
  <c r="L31" i="4"/>
  <c r="L32" i="4"/>
  <c r="O32" i="4" s="1"/>
  <c r="Q8" i="4"/>
  <c r="Q7" i="4"/>
  <c r="L25" i="4" s="1"/>
  <c r="O31" i="4" l="1"/>
  <c r="L26" i="4"/>
  <c r="O26" i="4" l="1"/>
  <c r="Q32" i="4" s="1"/>
  <c r="W32" i="4" s="1"/>
  <c r="O25" i="4"/>
  <c r="Q31" i="4" s="1"/>
  <c r="W31" i="4" s="1"/>
</calcChain>
</file>

<file path=xl/sharedStrings.xml><?xml version="1.0" encoding="utf-8"?>
<sst xmlns="http://schemas.openxmlformats.org/spreadsheetml/2006/main" count="1049" uniqueCount="190">
  <si>
    <t>relative</t>
  </si>
  <si>
    <t>period 1</t>
  </si>
  <si>
    <t>result</t>
  </si>
  <si>
    <t>exchange</t>
  </si>
  <si>
    <t>input</t>
  </si>
  <si>
    <t>numerator</t>
  </si>
  <si>
    <t xml:space="preserve">in price </t>
  </si>
  <si>
    <t>per unit</t>
  </si>
  <si>
    <t>value of</t>
  </si>
  <si>
    <t>sector</t>
  </si>
  <si>
    <t>labour</t>
  </si>
  <si>
    <t>A</t>
  </si>
  <si>
    <t>B</t>
  </si>
  <si>
    <t>C</t>
  </si>
  <si>
    <t>D</t>
  </si>
  <si>
    <t>E</t>
  </si>
  <si>
    <t>output</t>
  </si>
  <si>
    <t>prices</t>
  </si>
  <si>
    <t>goods</t>
  </si>
  <si>
    <t>EXPLANATION</t>
  </si>
  <si>
    <t>instructions:</t>
  </si>
  <si>
    <t>you are free to change the values of the green marked cells</t>
  </si>
  <si>
    <t>these concern the input of labour, the output of commodities and their relative prices</t>
  </si>
  <si>
    <t>you may also choose the price of one commodity as numerator for all commodity prices</t>
  </si>
  <si>
    <t>totaal</t>
  </si>
  <si>
    <t>results:</t>
  </si>
  <si>
    <t>period 2</t>
  </si>
  <si>
    <t>with direct use of labour only and</t>
  </si>
  <si>
    <t>irrespective the price of which commodity is chosen as numerator</t>
  </si>
  <si>
    <t>the twofold valuation method deterrmines the right technical change by changing labour inputs, outputs and prices</t>
  </si>
  <si>
    <t>regardless of the changes in the green cells the technical change rho remains fully in accordance with the directly derived rho</t>
  </si>
  <si>
    <t>if the total input of labour changes over time, the measurement of the technical change is automatically adjusted</t>
  </si>
  <si>
    <t>by a correction of the result of each sector in period 1 that equalizes total labour input in both periods</t>
  </si>
  <si>
    <t>restrictions:</t>
  </si>
  <si>
    <t>output and prices of each sector must be positive</t>
  </si>
  <si>
    <t>twofold valuation from period 1 to period 2</t>
  </si>
  <si>
    <t>rho</t>
  </si>
  <si>
    <t>Index of labour worked up in commodities</t>
  </si>
  <si>
    <t>directly derived from</t>
  </si>
  <si>
    <t>period</t>
  </si>
  <si>
    <t>production processes</t>
  </si>
  <si>
    <t>firm</t>
  </si>
  <si>
    <t>in this sheet we start to take into account the intermediate deliveries of sectors</t>
  </si>
  <si>
    <t>in this intermediate step we help you first to identify the values of diagonals of both matrices</t>
  </si>
  <si>
    <t>by clicking on the diagonal values you can see the underlying formulas</t>
  </si>
  <si>
    <t>quite a few restrictions apply to find the correct identification yourselve</t>
  </si>
  <si>
    <t>so, you may also go directly to the next sheet with the full results</t>
  </si>
  <si>
    <t>restrictions and results:</t>
  </si>
  <si>
    <t>to determine the values of the diagonal of the matrices the following restrictions apply:</t>
  </si>
  <si>
    <t>technical change is only allowed in one sector that uses commodities from other sectors</t>
  </si>
  <si>
    <t>in this sector no change in required inputs (labour and intermediate inputs) may occur</t>
  </si>
  <si>
    <t>if these restrictions are taken into account, rho is properly calculated</t>
  </si>
  <si>
    <t>otherwise, rho will deviate from the directly derived rho</t>
  </si>
  <si>
    <t>double-sided valuation from period 1 to period 2</t>
  </si>
  <si>
    <t>Uncorrected results</t>
  </si>
  <si>
    <t>Correction for varying total labour input</t>
  </si>
  <si>
    <t>you are again free to change the values of the green marked cells</t>
  </si>
  <si>
    <t>now, these also concern the intermediate input between sectors</t>
  </si>
  <si>
    <t>of course, the production of each sector must be equal to or greater than its total of deliveries to other sectors</t>
  </si>
  <si>
    <t>by clicking on separate cells you can see the underlying formulas</t>
  </si>
  <si>
    <t>three periods are distinguished in this sheet</t>
  </si>
  <si>
    <t>this requires a rather complicated method to ensure a constant total of labour input over time</t>
  </si>
  <si>
    <t>for each comparison of periods asks for a comparison of corrected and uncorrected results</t>
  </si>
  <si>
    <t>as appears from the underlying fomulas of the relevant cells</t>
  </si>
  <si>
    <t>the three periods enable to show what happens if the production of a commodity takes two year</t>
  </si>
  <si>
    <t>and the production starts to fluctuate over time, for instance if the sector consists of three firms, each making one commodity</t>
  </si>
  <si>
    <t>for that reason the output of sector D falls initially from 2 in period 1 till 1 in period 2 and then return to 2 in period 3, and so on</t>
  </si>
  <si>
    <t xml:space="preserve">while the production processes of sector D do not change over time </t>
  </si>
  <si>
    <t>period 3</t>
  </si>
  <si>
    <t xml:space="preserve">Initially the production processes of all other sectors do not change over time </t>
  </si>
  <si>
    <t xml:space="preserve">the index of worked up labour of sector D will show a rise till 200 in period 2 and fall back to 100 in period 3 </t>
  </si>
  <si>
    <t>the index of sector B that uses the commodity of sector D will also show a temporary rise</t>
  </si>
  <si>
    <t>the pattern becomes more complicated if all other sectors experience technical change</t>
  </si>
  <si>
    <t xml:space="preserve"> as you can see by changing the values of the green marked cells</t>
  </si>
  <si>
    <t>twofod valuation from period 1 to period 2 and from period 2 to period 3</t>
  </si>
  <si>
    <t>Malthus' original table with nine columns, supplemented with five columns to measure technical change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</si>
  <si>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</si>
  <si>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</si>
  <si>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</si>
  <si>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</si>
  <si>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</si>
  <si>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</si>
  <si>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</si>
  <si>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</si>
  <si>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</si>
  <si>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Quantity of</t>
  </si>
  <si>
    <t>Quarters of</t>
  </si>
  <si>
    <t>Yearly Corn</t>
  </si>
  <si>
    <t>Advances in</t>
  </si>
  <si>
    <t>Labour re-</t>
  </si>
  <si>
    <t>Value of 100</t>
  </si>
  <si>
    <t>Value of the</t>
  </si>
  <si>
    <t>Corn produced</t>
  </si>
  <si>
    <t>Wages to each</t>
  </si>
  <si>
    <t>Corn Wages,</t>
  </si>
  <si>
    <t>quired to pro-</t>
  </si>
  <si>
    <t>Invariable</t>
  </si>
  <si>
    <t>Product of the</t>
  </si>
  <si>
    <t>by Ten Men,</t>
  </si>
  <si>
    <t>Labourer, de-</t>
  </si>
  <si>
    <t>or variable</t>
  </si>
  <si>
    <t>Rate of Profits</t>
  </si>
  <si>
    <t>duce the Wages</t>
  </si>
  <si>
    <t>Profits on the</t>
  </si>
  <si>
    <t xml:space="preserve">Value of the </t>
  </si>
  <si>
    <t>Corn under the</t>
  </si>
  <si>
    <t>Labour of Ten</t>
  </si>
  <si>
    <t>on varying Fer-</t>
  </si>
  <si>
    <t>termined by</t>
  </si>
  <si>
    <t>Produce com-</t>
  </si>
  <si>
    <t>under the</t>
  </si>
  <si>
    <t>of Ten men</t>
  </si>
  <si>
    <t>Advances of</t>
  </si>
  <si>
    <t>Wages of a</t>
  </si>
  <si>
    <t>varying Cir-</t>
  </si>
  <si>
    <t>Men under the</t>
  </si>
  <si>
    <t>price of</t>
  </si>
  <si>
    <t>tility of the</t>
  </si>
  <si>
    <t>the Demand</t>
  </si>
  <si>
    <t>manding the</t>
  </si>
  <si>
    <t>foregoing Cir-</t>
  </si>
  <si>
    <t>Labour.</t>
  </si>
  <si>
    <t>given Number</t>
  </si>
  <si>
    <t xml:space="preserve">cumstances </t>
  </si>
  <si>
    <t>Circumstances</t>
  </si>
  <si>
    <t>one quarter</t>
  </si>
  <si>
    <t>compared</t>
  </si>
  <si>
    <t>Soil.</t>
  </si>
  <si>
    <t>and Supply.</t>
  </si>
  <si>
    <t>Labour of</t>
  </si>
  <si>
    <t>cumstances.</t>
  </si>
  <si>
    <t>forgoing Cir-</t>
  </si>
  <si>
    <t>of Men.</t>
  </si>
  <si>
    <t>supposed.</t>
  </si>
  <si>
    <t>of corn</t>
  </si>
  <si>
    <t>to row 1</t>
  </si>
  <si>
    <t>Ten Men.</t>
  </si>
  <si>
    <t>corn</t>
  </si>
  <si>
    <t>qrs.</t>
  </si>
  <si>
    <t>pr.Ct.</t>
  </si>
  <si>
    <t>Table</t>
  </si>
  <si>
    <t>The production processes of row 1 and 10 are split into two firms that only differ in their output prices of one quarter of corn</t>
  </si>
  <si>
    <t>It shows that different output prices for firms with the same production processes do not affect the measured technical change</t>
  </si>
  <si>
    <t>rho compared to row 1</t>
  </si>
  <si>
    <t>Overview of two investment approaches of the twofold valuation method</t>
  </si>
  <si>
    <t>What do you want to see? Choose one of the following options:</t>
  </si>
  <si>
    <t>Initially no technical change over five periods</t>
  </si>
  <si>
    <t>In period 2 new machines are produced by sector C that sector B allow to produce 50 per cent more. Sector C needs to expand its workforce by one-off 10 per cent</t>
  </si>
  <si>
    <t>The same as option B, but here the workforce of sector C remains after period 2 at the level of period 2</t>
  </si>
  <si>
    <t>Change all the parameters as you desire by changing the green cells of the columns N till V - These changes become effective by choosing option D</t>
  </si>
  <si>
    <t>First approach</t>
  </si>
  <si>
    <t>Second approach (investments ingnored)</t>
  </si>
  <si>
    <t>My option is</t>
  </si>
  <si>
    <t>d</t>
  </si>
  <si>
    <t xml:space="preserve">Results of option </t>
  </si>
  <si>
    <t>Technical change in the commodities of sectors or firms</t>
  </si>
  <si>
    <t xml:space="preserve">Index of labour worked in the commodities of sectors or firms </t>
  </si>
  <si>
    <t>Period</t>
  </si>
  <si>
    <t>The next tables show the results of the option chosen</t>
  </si>
  <si>
    <t>1-2</t>
  </si>
  <si>
    <t>2-3</t>
  </si>
  <si>
    <t>3-4</t>
  </si>
  <si>
    <t>4-5</t>
  </si>
  <si>
    <t>The next two sheets show the details and the formulas</t>
  </si>
  <si>
    <t>that determine the results</t>
  </si>
  <si>
    <t>You are not allowed to make any change on these two sheets.</t>
  </si>
  <si>
    <t>…B1</t>
  </si>
  <si>
    <t>…B2</t>
  </si>
  <si>
    <t>…B3</t>
  </si>
  <si>
    <t>The parameters below in red are the result of your choice</t>
  </si>
  <si>
    <t xml:space="preserve">You are free to change the parameters below in green </t>
  </si>
  <si>
    <t>They are the input of the next two sheets</t>
  </si>
  <si>
    <t>if option D is chosen</t>
  </si>
  <si>
    <t>You are not allowed to change them yourself</t>
  </si>
  <si>
    <t>However, you should take notice of the restrictions</t>
  </si>
  <si>
    <t>The parameters below are of option A</t>
  </si>
  <si>
    <t>The parameters below are of option B</t>
  </si>
  <si>
    <t>The parameters below are of option C</t>
  </si>
  <si>
    <t>You can only change them by choosing another option</t>
  </si>
  <si>
    <t>as mentioned on earlier sheets</t>
  </si>
  <si>
    <t>You are not allowed to change them</t>
  </si>
  <si>
    <t>B1</t>
  </si>
  <si>
    <t>B2</t>
  </si>
  <si>
    <t>B3</t>
  </si>
  <si>
    <t>total</t>
  </si>
  <si>
    <t>period 4</t>
  </si>
  <si>
    <t>period 5</t>
  </si>
  <si>
    <t>Firm B1, B2 and B3 produce the same commodity,</t>
  </si>
  <si>
    <t>but replace their machinery at different times every three years</t>
  </si>
  <si>
    <t>double-sided valuation from period 1 to period 2 and from period 2 to period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</si>
</sst>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2" borderId="0" xfId="0" applyFont="1" applyFill="1"/>
    <xf numFmtId="0" fontId="7" fillId="0" borderId="0" xfId="0" applyFont="1" applyAlignment="1">
      <alignment horizontal="center"/>
    </xf>
    <xf numFmtId="0" fontId="7" fillId="0" borderId="0" xfId="0" applyFont="1"/>
    <xf numFmtId="0" fontId="0" fillId="3" borderId="0" xfId="0" applyFill="1"/>
    <xf numFmtId="0" fontId="3" fillId="3" borderId="0" xfId="0" applyFont="1" applyFill="1"/>
    <xf numFmtId="0" fontId="6" fillId="0" borderId="0" xfId="0" applyFont="1" applyAlignment="1">
      <alignment horizontal="center"/>
    </xf>
    <xf numFmtId="49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38"/>
  <sheetViews>
    <sheetView workbookViewId="0">
      <pane xSplit="2" ySplit="4" topLeftCell="O5" activePane="bottomRight" state="frozen"/>
      <selection pane="bottomRight" activeCell="O32" sqref="O32"/>
      <selection pane="bottomLeft" activeCell="A5" sqref="A5"/>
      <selection pane="topRight" activeCell="C1" sqref="C1"/>
    </sheetView>
  </sheetViews>
  <sheetFormatPr defaultRowHeight="14.1" customHeight="1"/>
  <cols>
    <col min="1" max="1" width="2.140625" customWidth="1"/>
    <col min="2" max="2" width="8.5703125" customWidth="1"/>
    <col min="3" max="3" width="6.7109375" customWidth="1"/>
    <col min="4" max="4" width="4.85546875" customWidth="1"/>
    <col min="5" max="5" width="5" customWidth="1"/>
    <col min="6" max="8" width="5.140625" customWidth="1"/>
    <col min="9" max="9" width="7.140625" customWidth="1"/>
    <col min="10" max="10" width="2.7109375" customWidth="1"/>
    <col min="11" max="11" width="8" customWidth="1"/>
    <col min="12" max="12" width="9.42578125" customWidth="1"/>
    <col min="13" max="13" width="2.28515625" customWidth="1"/>
    <col min="14" max="14" width="9.5703125" customWidth="1"/>
    <col min="15" max="16" width="9" customWidth="1"/>
    <col min="17" max="17" width="9.28515625" customWidth="1"/>
    <col min="18" max="18" width="3.5703125" customWidth="1"/>
  </cols>
  <sheetData>
    <row r="1" spans="2:19" ht="14.1" customHeight="1">
      <c r="B1" s="1"/>
      <c r="P1" t="s">
        <v>0</v>
      </c>
      <c r="Q1" t="s">
        <v>0</v>
      </c>
    </row>
    <row r="2" spans="2:19" ht="14.1" customHeight="1">
      <c r="B2" s="1" t="s">
        <v>1</v>
      </c>
      <c r="N2" t="s">
        <v>2</v>
      </c>
      <c r="O2" t="s">
        <v>2</v>
      </c>
      <c r="P2" t="s">
        <v>3</v>
      </c>
      <c r="Q2" t="s">
        <v>2</v>
      </c>
    </row>
    <row r="3" spans="2:19" ht="14.1" customHeight="1">
      <c r="C3" t="s">
        <v>4</v>
      </c>
      <c r="K3" t="s">
        <v>0</v>
      </c>
      <c r="L3" t="s">
        <v>5</v>
      </c>
      <c r="N3" t="s">
        <v>6</v>
      </c>
      <c r="O3" t="s">
        <v>7</v>
      </c>
      <c r="P3" t="s">
        <v>8</v>
      </c>
      <c r="Q3" t="s">
        <v>7</v>
      </c>
    </row>
    <row r="4" spans="2:19" ht="14.1" customHeight="1"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K4" t="s">
        <v>17</v>
      </c>
      <c r="L4" s="3" t="s">
        <v>11</v>
      </c>
      <c r="N4" t="str">
        <f xml:space="preserve"> L4</f>
        <v>A</v>
      </c>
      <c r="O4" t="s">
        <v>10</v>
      </c>
      <c r="P4" t="s">
        <v>18</v>
      </c>
      <c r="Q4" t="s">
        <v>10</v>
      </c>
    </row>
    <row r="5" spans="2:19" ht="14.1" customHeight="1">
      <c r="S5" s="1" t="s">
        <v>19</v>
      </c>
    </row>
    <row r="6" spans="2:19" ht="14.1" customHeight="1">
      <c r="B6" t="s">
        <v>11</v>
      </c>
      <c r="C6" s="3">
        <v>40</v>
      </c>
      <c r="I6" s="3">
        <v>4</v>
      </c>
      <c r="K6" s="3">
        <v>10</v>
      </c>
      <c r="L6">
        <f>K6/IF($L$4="A",$K$6,IF($L$4="B",$K$7,IF($L$4="C",$K$8,IF($L$4="D",$K$9,IF($L$4="E",$K$10,0)))))</f>
        <v>1</v>
      </c>
      <c r="N6">
        <f>I6*L6*$C$20/$C$11</f>
        <v>4.333333333333333</v>
      </c>
      <c r="O6">
        <f>N6/C6</f>
        <v>0.10833333333333332</v>
      </c>
      <c r="P6">
        <f>L6/$N$11</f>
        <v>5.7692307692307696E-2</v>
      </c>
      <c r="Q6">
        <f>O6/$O$11</f>
        <v>0.75</v>
      </c>
    </row>
    <row r="7" spans="2:19" ht="14.1" customHeight="1">
      <c r="B7" t="s">
        <v>12</v>
      </c>
      <c r="C7" s="3">
        <v>30</v>
      </c>
      <c r="I7" s="3">
        <v>2</v>
      </c>
      <c r="K7" s="3">
        <v>20</v>
      </c>
      <c r="L7">
        <f>K7/IF($L$4="A",$K$6,IF($L$4="B",$K$7,IF($L$4="C",$K$8,IF($L$4="D",$K$9,IF($L$4="E",$K$10,0)))))</f>
        <v>2</v>
      </c>
      <c r="N7">
        <f>I7*L7*$C$20/$C$11</f>
        <v>4.333333333333333</v>
      </c>
      <c r="O7">
        <f t="shared" ref="O7:O8" si="0">N7/C7</f>
        <v>0.14444444444444443</v>
      </c>
      <c r="P7">
        <f>L7/$N$11</f>
        <v>0.11538461538461539</v>
      </c>
      <c r="Q7">
        <f>O7/$O$11</f>
        <v>1</v>
      </c>
      <c r="S7" s="1" t="s">
        <v>20</v>
      </c>
    </row>
    <row r="8" spans="2:19" ht="14.1" customHeight="1">
      <c r="B8" t="s">
        <v>13</v>
      </c>
      <c r="C8" s="3">
        <v>30</v>
      </c>
      <c r="I8" s="3">
        <v>6</v>
      </c>
      <c r="K8" s="3">
        <v>10</v>
      </c>
      <c r="L8">
        <f t="shared" ref="L8:L10" si="1">K8/IF($L$4="A",$K$6,IF($L$4="B",$K$7,IF($L$4="C",$K$8,IF($L$4="D",$K$9,IF($L$4="E",$K$10,0)))))</f>
        <v>1</v>
      </c>
      <c r="N8">
        <f>I8*L8*$C$20/$C$11</f>
        <v>6.5</v>
      </c>
      <c r="O8">
        <f t="shared" si="0"/>
        <v>0.21666666666666667</v>
      </c>
      <c r="P8">
        <f t="shared" ref="P8" si="2">L8/$N$11</f>
        <v>5.7692307692307696E-2</v>
      </c>
      <c r="Q8">
        <f>O8/$O$11</f>
        <v>1.5000000000000002</v>
      </c>
      <c r="S8" s="1" t="s">
        <v>21</v>
      </c>
    </row>
    <row r="9" spans="2:19" ht="14.1" customHeight="1">
      <c r="B9" t="s">
        <v>14</v>
      </c>
      <c r="C9" s="3">
        <v>10</v>
      </c>
      <c r="I9" s="3">
        <v>2</v>
      </c>
      <c r="K9" s="3">
        <v>5</v>
      </c>
      <c r="L9">
        <f t="shared" si="1"/>
        <v>0.5</v>
      </c>
      <c r="N9">
        <f>I9*L9*$C$20/$C$11</f>
        <v>1.0833333333333333</v>
      </c>
      <c r="O9">
        <f>N9/C9</f>
        <v>0.10833333333333332</v>
      </c>
      <c r="P9">
        <f>L9/$N$11</f>
        <v>2.8846153846153848E-2</v>
      </c>
      <c r="Q9">
        <f t="shared" ref="Q9:Q10" si="3">O9/$O$11</f>
        <v>0.75</v>
      </c>
      <c r="S9" s="1" t="s">
        <v>22</v>
      </c>
    </row>
    <row r="10" spans="2:19" ht="14.1" customHeight="1">
      <c r="B10" t="s">
        <v>15</v>
      </c>
      <c r="C10" s="3">
        <v>10</v>
      </c>
      <c r="I10" s="3">
        <v>2</v>
      </c>
      <c r="K10" s="3">
        <v>5</v>
      </c>
      <c r="L10">
        <f t="shared" si="1"/>
        <v>0.5</v>
      </c>
      <c r="N10">
        <f t="shared" ref="N10" si="4">I10*L10*$C$20/$C$11</f>
        <v>1.0833333333333333</v>
      </c>
      <c r="O10">
        <f t="shared" ref="O10" si="5">N10/C10</f>
        <v>0.10833333333333332</v>
      </c>
      <c r="P10">
        <f t="shared" ref="P10" si="6">L10/$N$11</f>
        <v>2.8846153846153848E-2</v>
      </c>
      <c r="Q10">
        <f t="shared" si="3"/>
        <v>0.75</v>
      </c>
      <c r="S10" s="1" t="s">
        <v>23</v>
      </c>
    </row>
    <row r="11" spans="2:19" ht="14.1" customHeight="1">
      <c r="B11" t="s">
        <v>24</v>
      </c>
      <c r="C11">
        <f>SUM(C6:C10)</f>
        <v>120</v>
      </c>
      <c r="N11">
        <f>SUM(N6:N10)</f>
        <v>17.333333333333332</v>
      </c>
      <c r="O11">
        <f>N11/C11</f>
        <v>0.14444444444444443</v>
      </c>
    </row>
    <row r="12" spans="2:19" ht="14.1" customHeight="1">
      <c r="S12" s="1" t="s">
        <v>25</v>
      </c>
    </row>
    <row r="13" spans="2:19" ht="14.1" customHeight="1">
      <c r="B13" s="1" t="s">
        <v>26</v>
      </c>
      <c r="S13" s="1" t="s">
        <v>27</v>
      </c>
    </row>
    <row r="14" spans="2:19" ht="14.1" customHeight="1">
      <c r="S14" s="1" t="s">
        <v>28</v>
      </c>
    </row>
    <row r="15" spans="2:19" ht="14.1" customHeight="1">
      <c r="B15" t="s">
        <v>11</v>
      </c>
      <c r="C15" s="3">
        <v>44</v>
      </c>
      <c r="I15" s="3">
        <v>5.5</v>
      </c>
      <c r="K15" s="3">
        <v>10</v>
      </c>
      <c r="L15">
        <f>K15/IF($L$4="A",$K$15,IF($L$4="B",$K$16,IF($L$4="C",$K$17,IF($L$4="D",$K$18,IF($L$4="E",$K$19,0)))))</f>
        <v>1</v>
      </c>
      <c r="N15">
        <f>I15*L15</f>
        <v>5.5</v>
      </c>
      <c r="O15">
        <f>N15/C15</f>
        <v>0.125</v>
      </c>
      <c r="P15">
        <f>L15/$N$20</f>
        <v>4.2918454935622324E-2</v>
      </c>
      <c r="Q15">
        <f>O15/$O$20</f>
        <v>0.69742489270386265</v>
      </c>
      <c r="S15" s="1" t="s">
        <v>29</v>
      </c>
    </row>
    <row r="16" spans="2:19" ht="14.1" customHeight="1">
      <c r="B16" t="s">
        <v>12</v>
      </c>
      <c r="C16" s="3">
        <v>33</v>
      </c>
      <c r="I16" s="3">
        <v>3.3</v>
      </c>
      <c r="K16" s="3">
        <v>30</v>
      </c>
      <c r="L16">
        <f t="shared" ref="L16:L19" si="7">K16/IF($L$4="A",$K$15,IF($L$4="B",$K$16,IF($L$4="C",$K$17,IF($L$4="D",$K$18,IF($L$4="E",$K$19,0)))))</f>
        <v>3</v>
      </c>
      <c r="N16">
        <f>I16*L16</f>
        <v>9.8999999999999986</v>
      </c>
      <c r="O16">
        <f t="shared" ref="O16:O17" si="8">N16/C16</f>
        <v>0.29999999999999993</v>
      </c>
      <c r="P16">
        <f t="shared" ref="P16:P17" si="9">L16/$N$20</f>
        <v>0.12875536480686697</v>
      </c>
      <c r="Q16">
        <f t="shared" ref="Q16:Q17" si="10">O16/$O$20</f>
        <v>1.67381974248927</v>
      </c>
      <c r="S16" s="1" t="s">
        <v>30</v>
      </c>
    </row>
    <row r="17" spans="2:23" ht="14.1" customHeight="1">
      <c r="B17" t="s">
        <v>13</v>
      </c>
      <c r="C17" s="3">
        <v>33</v>
      </c>
      <c r="I17" s="3">
        <v>8.8000000000000007</v>
      </c>
      <c r="K17" s="3">
        <v>5</v>
      </c>
      <c r="L17">
        <f t="shared" si="7"/>
        <v>0.5</v>
      </c>
      <c r="N17">
        <f>I17*L17</f>
        <v>4.4000000000000004</v>
      </c>
      <c r="O17">
        <f t="shared" si="8"/>
        <v>0.13333333333333333</v>
      </c>
      <c r="P17">
        <f t="shared" si="9"/>
        <v>2.1459227467811162E-2</v>
      </c>
      <c r="Q17">
        <f t="shared" si="10"/>
        <v>0.74391988555078692</v>
      </c>
      <c r="S17" s="1" t="s">
        <v>31</v>
      </c>
    </row>
    <row r="18" spans="2:23" ht="14.1" customHeight="1">
      <c r="B18" t="s">
        <v>14</v>
      </c>
      <c r="C18" s="3">
        <v>10</v>
      </c>
      <c r="I18" s="3">
        <v>2</v>
      </c>
      <c r="K18" s="3">
        <v>10</v>
      </c>
      <c r="L18">
        <f t="shared" si="7"/>
        <v>1</v>
      </c>
      <c r="N18">
        <f>I18*L18</f>
        <v>2</v>
      </c>
      <c r="O18">
        <f t="shared" ref="O18:O19" si="11">N18/C18</f>
        <v>0.2</v>
      </c>
      <c r="P18">
        <f t="shared" ref="P18:P19" si="12">L18/$N$20</f>
        <v>4.2918454935622324E-2</v>
      </c>
      <c r="Q18">
        <f t="shared" ref="Q18:Q19" si="13">O18/$O$20</f>
        <v>1.1158798283261804</v>
      </c>
      <c r="S18" s="1" t="s">
        <v>32</v>
      </c>
    </row>
    <row r="19" spans="2:23" ht="14.1" customHeight="1">
      <c r="B19" t="s">
        <v>15</v>
      </c>
      <c r="C19" s="3">
        <v>10</v>
      </c>
      <c r="I19" s="3">
        <v>3</v>
      </c>
      <c r="K19" s="3">
        <v>5</v>
      </c>
      <c r="L19">
        <f t="shared" si="7"/>
        <v>0.5</v>
      </c>
      <c r="N19">
        <f t="shared" ref="N19" si="14">I19*L19</f>
        <v>1.5</v>
      </c>
      <c r="O19">
        <f t="shared" si="11"/>
        <v>0.15</v>
      </c>
      <c r="P19">
        <f t="shared" si="12"/>
        <v>2.1459227467811162E-2</v>
      </c>
      <c r="Q19">
        <f t="shared" si="13"/>
        <v>0.83690987124463523</v>
      </c>
    </row>
    <row r="20" spans="2:23" ht="14.1" customHeight="1">
      <c r="B20" t="s">
        <v>24</v>
      </c>
      <c r="C20">
        <f>SUM(C15:C19)</f>
        <v>130</v>
      </c>
      <c r="N20">
        <f>SUM(N15:N19)</f>
        <v>23.299999999999997</v>
      </c>
      <c r="O20">
        <f>N20/C20</f>
        <v>0.17923076923076922</v>
      </c>
      <c r="S20" s="1" t="s">
        <v>33</v>
      </c>
    </row>
    <row r="21" spans="2:23" ht="14.1" customHeight="1">
      <c r="S21" s="1" t="s">
        <v>34</v>
      </c>
    </row>
    <row r="22" spans="2:23" ht="14.1" customHeight="1">
      <c r="B22" s="1" t="s">
        <v>35</v>
      </c>
    </row>
    <row r="23" spans="2:23" ht="14.1" customHeight="1">
      <c r="B23" t="s">
        <v>1</v>
      </c>
    </row>
    <row r="24" spans="2:23" ht="14.1" customHeight="1">
      <c r="B24" t="s">
        <v>11</v>
      </c>
      <c r="D24">
        <v>1</v>
      </c>
      <c r="E24">
        <v>0</v>
      </c>
      <c r="F24">
        <v>0</v>
      </c>
      <c r="G24">
        <v>0</v>
      </c>
      <c r="H24">
        <v>0</v>
      </c>
      <c r="L24">
        <f>P6/Q6</f>
        <v>7.6923076923076927E-2</v>
      </c>
      <c r="O24">
        <f>L24*D24</f>
        <v>7.6923076923076927E-2</v>
      </c>
    </row>
    <row r="25" spans="2:23" ht="14.1" customHeight="1">
      <c r="B25" t="s">
        <v>12</v>
      </c>
      <c r="D25">
        <v>0</v>
      </c>
      <c r="E25">
        <v>1</v>
      </c>
      <c r="F25">
        <v>0</v>
      </c>
      <c r="G25">
        <v>0</v>
      </c>
      <c r="H25">
        <v>0</v>
      </c>
      <c r="L25">
        <f>P7/Q7</f>
        <v>0.11538461538461539</v>
      </c>
      <c r="O25">
        <f>L25*E25</f>
        <v>0.11538461538461539</v>
      </c>
    </row>
    <row r="26" spans="2:23" ht="14.1" customHeight="1">
      <c r="B26" t="s">
        <v>13</v>
      </c>
      <c r="D26">
        <v>0</v>
      </c>
      <c r="E26">
        <v>0</v>
      </c>
      <c r="F26">
        <v>1</v>
      </c>
      <c r="G26">
        <v>0</v>
      </c>
      <c r="H26">
        <v>0</v>
      </c>
      <c r="L26">
        <f>P8/Q8</f>
        <v>3.8461538461538457E-2</v>
      </c>
      <c r="O26">
        <f>L26*F26</f>
        <v>3.8461538461538457E-2</v>
      </c>
    </row>
    <row r="27" spans="2:23" ht="14.1" customHeight="1">
      <c r="B27" t="s">
        <v>14</v>
      </c>
      <c r="D27">
        <v>0</v>
      </c>
      <c r="E27">
        <v>0</v>
      </c>
      <c r="F27">
        <v>0</v>
      </c>
      <c r="G27">
        <v>1</v>
      </c>
      <c r="H27">
        <v>0</v>
      </c>
      <c r="L27">
        <f>P9/Q9</f>
        <v>3.8461538461538464E-2</v>
      </c>
      <c r="O27">
        <f>L27*G27</f>
        <v>3.8461538461538464E-2</v>
      </c>
      <c r="S27" s="5" t="s">
        <v>36</v>
      </c>
      <c r="V27" s="1" t="s">
        <v>37</v>
      </c>
      <c r="W27" s="1"/>
    </row>
    <row r="28" spans="2:23" ht="14.1" customHeight="1">
      <c r="B28" t="s">
        <v>15</v>
      </c>
      <c r="D28">
        <v>0</v>
      </c>
      <c r="E28">
        <v>0</v>
      </c>
      <c r="F28">
        <v>0</v>
      </c>
      <c r="G28">
        <v>0</v>
      </c>
      <c r="H28">
        <v>1</v>
      </c>
      <c r="L28">
        <f>P10/Q10</f>
        <v>3.8461538461538464E-2</v>
      </c>
      <c r="O28">
        <f>L28*H28</f>
        <v>3.8461538461538464E-2</v>
      </c>
      <c r="S28" s="5" t="s">
        <v>38</v>
      </c>
      <c r="V28" s="1" t="s">
        <v>39</v>
      </c>
      <c r="W28" s="1"/>
    </row>
    <row r="29" spans="2:23" ht="14.1" customHeight="1">
      <c r="B29" t="s">
        <v>26</v>
      </c>
      <c r="Q29" s="4" t="s">
        <v>36</v>
      </c>
      <c r="S29" s="5" t="s">
        <v>40</v>
      </c>
      <c r="V29" s="1">
        <v>1</v>
      </c>
      <c r="W29" s="1">
        <v>2</v>
      </c>
    </row>
    <row r="30" spans="2:23" ht="14.1" customHeight="1">
      <c r="B30" t="s">
        <v>11</v>
      </c>
      <c r="D30">
        <v>1</v>
      </c>
      <c r="E30">
        <v>0</v>
      </c>
      <c r="F30">
        <v>0</v>
      </c>
      <c r="G30">
        <v>0</v>
      </c>
      <c r="H30">
        <v>0</v>
      </c>
      <c r="L30">
        <f>P15/Q15</f>
        <v>6.1538461538461549E-2</v>
      </c>
      <c r="O30">
        <f>L30*D30</f>
        <v>6.1538461538461549E-2</v>
      </c>
      <c r="Q30">
        <f>1-O30/O24</f>
        <v>0.19999999999999996</v>
      </c>
      <c r="S30" s="5">
        <f>(C6/I6-C15/I15)/(C6/I6)</f>
        <v>0.2</v>
      </c>
      <c r="V30" s="1">
        <v>100</v>
      </c>
      <c r="W30" s="1">
        <f>V30-Q30*V30</f>
        <v>80</v>
      </c>
    </row>
    <row r="31" spans="2:23" ht="14.1" customHeight="1">
      <c r="B31" t="s">
        <v>12</v>
      </c>
      <c r="D31">
        <v>0</v>
      </c>
      <c r="E31">
        <v>1</v>
      </c>
      <c r="F31">
        <v>0</v>
      </c>
      <c r="G31">
        <v>0</v>
      </c>
      <c r="H31">
        <v>0</v>
      </c>
      <c r="L31">
        <f>P16/Q16</f>
        <v>7.6923076923076955E-2</v>
      </c>
      <c r="O31">
        <f>L31*E31</f>
        <v>7.6923076923076955E-2</v>
      </c>
      <c r="Q31">
        <f>1-O31/O25</f>
        <v>0.33333333333333304</v>
      </c>
      <c r="S31" s="5">
        <f>(C7/I7-C16/I16)/(C7/I7)</f>
        <v>0.33333333333333331</v>
      </c>
      <c r="V31" s="1">
        <v>100</v>
      </c>
      <c r="W31" s="1">
        <f>V31-Q31*V31</f>
        <v>66.6666666666667</v>
      </c>
    </row>
    <row r="32" spans="2:23" ht="14.1" customHeight="1">
      <c r="B32" t="s">
        <v>13</v>
      </c>
      <c r="D32">
        <v>0</v>
      </c>
      <c r="E32">
        <v>0</v>
      </c>
      <c r="F32">
        <v>1</v>
      </c>
      <c r="G32">
        <v>0</v>
      </c>
      <c r="H32">
        <v>0</v>
      </c>
      <c r="L32">
        <f>P17/Q17</f>
        <v>2.8846153846153848E-2</v>
      </c>
      <c r="O32">
        <f>L32*F32</f>
        <v>2.8846153846153848E-2</v>
      </c>
      <c r="Q32">
        <f>1-O32/O26</f>
        <v>0.24999999999999989</v>
      </c>
      <c r="S32" s="5">
        <f>(C8/I8-C17/I17)/(C8/I8)</f>
        <v>0.25000000000000011</v>
      </c>
      <c r="V32" s="1">
        <v>100</v>
      </c>
      <c r="W32" s="1">
        <f>V32-Q32*V32</f>
        <v>75.000000000000014</v>
      </c>
    </row>
    <row r="33" spans="2:23" ht="14.1" customHeight="1">
      <c r="B33" t="s">
        <v>14</v>
      </c>
      <c r="D33">
        <v>0</v>
      </c>
      <c r="E33">
        <v>0</v>
      </c>
      <c r="F33">
        <v>0</v>
      </c>
      <c r="G33">
        <v>1</v>
      </c>
      <c r="H33">
        <v>0</v>
      </c>
      <c r="L33">
        <f>P18/Q18</f>
        <v>3.8461538461538464E-2</v>
      </c>
      <c r="O33">
        <f>L33*G33</f>
        <v>3.8461538461538464E-2</v>
      </c>
      <c r="Q33">
        <f>1-O33/O27</f>
        <v>0</v>
      </c>
      <c r="S33" s="5">
        <f>(C9/I9-C18/I18)/(C9/I9)</f>
        <v>0</v>
      </c>
      <c r="V33" s="1">
        <v>100</v>
      </c>
      <c r="W33" s="1">
        <f>V33-Q33*V33</f>
        <v>100</v>
      </c>
    </row>
    <row r="34" spans="2:23" ht="14.1" customHeight="1">
      <c r="B34" t="s">
        <v>15</v>
      </c>
      <c r="D34">
        <v>0</v>
      </c>
      <c r="E34">
        <v>0</v>
      </c>
      <c r="F34">
        <v>0</v>
      </c>
      <c r="G34">
        <v>0</v>
      </c>
      <c r="H34">
        <v>1</v>
      </c>
      <c r="L34">
        <f>P19/Q19</f>
        <v>2.5641025641025644E-2</v>
      </c>
      <c r="O34">
        <f>L34*H34</f>
        <v>2.5641025641025644E-2</v>
      </c>
      <c r="Q34">
        <f>1-O34/O28</f>
        <v>0.33333333333333326</v>
      </c>
      <c r="S34" s="5">
        <f>(C10/I10-C19/I19)/(C10/I10)</f>
        <v>0.33333333333333331</v>
      </c>
      <c r="V34" s="1">
        <v>100</v>
      </c>
      <c r="W34" s="1">
        <f>V34-Q34*V34</f>
        <v>66.666666666666671</v>
      </c>
    </row>
    <row r="35" spans="2:23" ht="14.1" customHeight="1">
      <c r="M35" s="2"/>
    </row>
    <row r="36" spans="2:23" ht="14.1" customHeight="1">
      <c r="M36" s="2"/>
    </row>
    <row r="37" spans="2:23" ht="14.1" customHeight="1">
      <c r="M37" s="2"/>
    </row>
    <row r="38" spans="2:23" ht="14.1" customHeight="1">
      <c r="M38" s="2"/>
    </row>
  </sheetData>
  <sheetProtection sheet="1" objects="1" scenarios="1"/>
  <protectedRanges>
    <protectedRange sqref="C6:K10" name="Bereik1" securityDescriptor="O:WDG:WDD:(A;;CC;;;LG)"/>
    <protectedRange sqref="C15:K19" name="Bereik2"/>
    <protectedRange sqref="L4" name="Bereik3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38"/>
  <sheetViews>
    <sheetView workbookViewId="0">
      <pane xSplit="2" ySplit="4" topLeftCell="P5" activePane="bottomRight" state="frozen"/>
      <selection pane="bottomRight" activeCell="P18" sqref="P18"/>
      <selection pane="bottomLeft" activeCell="A5" sqref="A5"/>
      <selection pane="topRight" activeCell="C1" sqref="C1"/>
    </sheetView>
  </sheetViews>
  <sheetFormatPr defaultRowHeight="14.1" customHeight="1"/>
  <cols>
    <col min="1" max="1" width="2.5703125" customWidth="1"/>
    <col min="2" max="2" width="8.5703125" customWidth="1"/>
    <col min="3" max="3" width="6.7109375" customWidth="1"/>
    <col min="4" max="4" width="4.85546875" customWidth="1"/>
    <col min="5" max="5" width="5" customWidth="1"/>
    <col min="6" max="8" width="5.140625" customWidth="1"/>
    <col min="9" max="9" width="7.140625" customWidth="1"/>
    <col min="10" max="10" width="2.7109375" customWidth="1"/>
    <col min="11" max="11" width="8" customWidth="1"/>
    <col min="12" max="12" width="9.42578125" customWidth="1"/>
    <col min="13" max="13" width="2.42578125" customWidth="1"/>
    <col min="14" max="14" width="9.5703125" customWidth="1"/>
    <col min="15" max="15" width="9.140625" customWidth="1"/>
    <col min="16" max="16" width="9" customWidth="1"/>
    <col min="17" max="17" width="9.28515625" customWidth="1"/>
    <col min="18" max="18" width="2.5703125" customWidth="1"/>
  </cols>
  <sheetData>
    <row r="1" spans="2:20" ht="14.1" customHeight="1">
      <c r="B1" s="1"/>
      <c r="P1" t="s">
        <v>0</v>
      </c>
      <c r="Q1" t="s">
        <v>0</v>
      </c>
    </row>
    <row r="2" spans="2:20" ht="14.1" customHeight="1">
      <c r="B2" s="1" t="s">
        <v>1</v>
      </c>
      <c r="N2" t="s">
        <v>2</v>
      </c>
      <c r="O2" t="s">
        <v>2</v>
      </c>
      <c r="P2" t="s">
        <v>3</v>
      </c>
      <c r="Q2" t="s">
        <v>2</v>
      </c>
    </row>
    <row r="3" spans="2:20" ht="14.1" customHeight="1">
      <c r="C3" t="s">
        <v>4</v>
      </c>
      <c r="K3" t="s">
        <v>0</v>
      </c>
      <c r="L3" t="s">
        <v>5</v>
      </c>
      <c r="N3" t="s">
        <v>6</v>
      </c>
      <c r="O3" t="s">
        <v>7</v>
      </c>
      <c r="P3" t="s">
        <v>8</v>
      </c>
      <c r="Q3" t="s">
        <v>7</v>
      </c>
    </row>
    <row r="4" spans="2:20" ht="14.1" customHeight="1">
      <c r="B4" t="s">
        <v>41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K4" t="s">
        <v>17</v>
      </c>
      <c r="L4" s="3" t="s">
        <v>11</v>
      </c>
      <c r="N4" t="str">
        <f xml:space="preserve"> L4</f>
        <v>A</v>
      </c>
      <c r="O4" t="s">
        <v>10</v>
      </c>
      <c r="P4" t="s">
        <v>18</v>
      </c>
      <c r="Q4" t="s">
        <v>10</v>
      </c>
    </row>
    <row r="5" spans="2:20" ht="14.1" customHeight="1">
      <c r="S5" s="1" t="s">
        <v>19</v>
      </c>
      <c r="T5" s="1"/>
    </row>
    <row r="6" spans="2:20" ht="14.1" customHeight="1">
      <c r="B6" t="s">
        <v>11</v>
      </c>
      <c r="C6" s="3">
        <v>40</v>
      </c>
      <c r="E6" s="3">
        <v>1</v>
      </c>
      <c r="F6" s="3">
        <v>1</v>
      </c>
      <c r="G6" s="3">
        <v>0</v>
      </c>
      <c r="H6" s="3">
        <v>0</v>
      </c>
      <c r="I6" s="3">
        <v>4</v>
      </c>
      <c r="K6" s="3">
        <v>10</v>
      </c>
      <c r="L6">
        <f>K6/IF($L$4="A",$K$6,IF($L$4="B",$K$7,IF($L$4="C",$K$8,IF($L$4="D",$K$9,IF($L$4="E",$K$10,0)))))</f>
        <v>1</v>
      </c>
      <c r="N6">
        <f>(I6*L6-E6*L7-F6*L8-G6*L9-H6*L10)*$C$20/$C$11</f>
        <v>1.9</v>
      </c>
      <c r="O6">
        <f>N6/C6</f>
        <v>4.7500000000000001E-2</v>
      </c>
      <c r="P6">
        <f>L6/$N$11</f>
        <v>9.5238095238095233E-2</v>
      </c>
      <c r="Q6">
        <f>O6/$O$11</f>
        <v>0.54285714285714293</v>
      </c>
    </row>
    <row r="7" spans="2:20" ht="14.1" customHeight="1">
      <c r="B7" t="s">
        <v>12</v>
      </c>
      <c r="C7" s="3">
        <v>30</v>
      </c>
      <c r="D7" s="3">
        <v>0</v>
      </c>
      <c r="F7" s="3">
        <v>0</v>
      </c>
      <c r="G7" s="3">
        <v>0</v>
      </c>
      <c r="H7" s="3">
        <v>0</v>
      </c>
      <c r="I7" s="3">
        <v>2</v>
      </c>
      <c r="K7" s="3">
        <v>15</v>
      </c>
      <c r="L7">
        <f t="shared" ref="L7:L10" si="0">K7/IF($L$4="A",$K$6,IF($L$4="B",$K$7,IF($L$4="C",$K$8,IF($L$4="D",$K$9,IF($L$4="E",$K$10,0)))))</f>
        <v>1.5</v>
      </c>
      <c r="N7">
        <f>(I7*L7-D7*L6-F7*L8-G7*L9-H7*L10)*$C$20/$C$11</f>
        <v>3</v>
      </c>
      <c r="O7">
        <f t="shared" ref="O7:O8" si="1">N7/C7</f>
        <v>0.1</v>
      </c>
      <c r="P7">
        <f>L7/$N$11</f>
        <v>0.14285714285714285</v>
      </c>
      <c r="Q7">
        <f>O7/$O$11</f>
        <v>1.142857142857143</v>
      </c>
      <c r="S7" s="1" t="s">
        <v>20</v>
      </c>
    </row>
    <row r="8" spans="2:20" ht="14.1" customHeight="1">
      <c r="B8" t="s">
        <v>13</v>
      </c>
      <c r="C8" s="3">
        <v>30</v>
      </c>
      <c r="D8" s="3">
        <v>0</v>
      </c>
      <c r="E8" s="3">
        <v>0</v>
      </c>
      <c r="G8" s="3">
        <v>0</v>
      </c>
      <c r="H8" s="3">
        <v>0</v>
      </c>
      <c r="I8" s="3">
        <v>6</v>
      </c>
      <c r="K8" s="3">
        <v>6</v>
      </c>
      <c r="L8">
        <f t="shared" si="0"/>
        <v>0.6</v>
      </c>
      <c r="N8">
        <f>(I8*L8-D8*L6-E8*L7-G8*L9-H8*L10)*$C$20/$C$11</f>
        <v>3.5999999999999996</v>
      </c>
      <c r="O8">
        <f t="shared" si="1"/>
        <v>0.11999999999999998</v>
      </c>
      <c r="P8">
        <f t="shared" ref="P8" si="2">L8/$N$11</f>
        <v>5.7142857142857141E-2</v>
      </c>
      <c r="Q8">
        <f>O8/$O$11</f>
        <v>1.3714285714285712</v>
      </c>
      <c r="S8" s="1" t="s">
        <v>42</v>
      </c>
    </row>
    <row r="9" spans="2:20" ht="14.1" customHeight="1">
      <c r="B9" t="s">
        <v>14</v>
      </c>
      <c r="C9" s="3">
        <v>10</v>
      </c>
      <c r="D9" s="3">
        <v>0</v>
      </c>
      <c r="E9" s="3">
        <v>0</v>
      </c>
      <c r="F9" s="3">
        <v>0</v>
      </c>
      <c r="H9" s="3">
        <v>0</v>
      </c>
      <c r="I9" s="3">
        <v>2</v>
      </c>
      <c r="K9" s="3">
        <v>5</v>
      </c>
      <c r="L9">
        <f t="shared" si="0"/>
        <v>0.5</v>
      </c>
      <c r="N9">
        <f>(I9*L9-D9*L6-E9*L7-F9*L8-H9*L10)*$C$20/$C$11</f>
        <v>1</v>
      </c>
      <c r="O9">
        <f t="shared" ref="O9:O10" si="3">N9/C9</f>
        <v>0.1</v>
      </c>
      <c r="P9">
        <f t="shared" ref="P9:P10" si="4">L9/$N$11</f>
        <v>4.7619047619047616E-2</v>
      </c>
      <c r="Q9">
        <f t="shared" ref="Q9:Q10" si="5">O9/$O$11</f>
        <v>1.142857142857143</v>
      </c>
      <c r="S9" s="1" t="s">
        <v>43</v>
      </c>
    </row>
    <row r="10" spans="2:20" ht="14.1" customHeight="1">
      <c r="B10" t="s">
        <v>15</v>
      </c>
      <c r="C10" s="3">
        <v>10</v>
      </c>
      <c r="D10" s="3">
        <v>0</v>
      </c>
      <c r="E10" s="3">
        <v>0</v>
      </c>
      <c r="F10" s="3">
        <v>0</v>
      </c>
      <c r="G10" s="3">
        <v>0</v>
      </c>
      <c r="I10" s="3">
        <v>2</v>
      </c>
      <c r="K10" s="3">
        <v>5</v>
      </c>
      <c r="L10">
        <f t="shared" si="0"/>
        <v>0.5</v>
      </c>
      <c r="N10">
        <f>(I10*L10-D10*L6-E10*L7-F10*L8-G10*L9)*$C$20/$C$11</f>
        <v>1</v>
      </c>
      <c r="O10">
        <f t="shared" si="3"/>
        <v>0.1</v>
      </c>
      <c r="P10">
        <f t="shared" si="4"/>
        <v>4.7619047619047616E-2</v>
      </c>
      <c r="Q10">
        <f t="shared" si="5"/>
        <v>1.142857142857143</v>
      </c>
      <c r="S10" s="1" t="s">
        <v>44</v>
      </c>
    </row>
    <row r="11" spans="2:20" ht="14.1" customHeight="1">
      <c r="B11" t="s">
        <v>24</v>
      </c>
      <c r="C11">
        <f>SUM(C6:C10)</f>
        <v>120</v>
      </c>
      <c r="N11">
        <f>SUM(N6:N10)</f>
        <v>10.5</v>
      </c>
      <c r="O11">
        <f>N11/C11</f>
        <v>8.7499999999999994E-2</v>
      </c>
      <c r="S11" s="1" t="s">
        <v>45</v>
      </c>
    </row>
    <row r="12" spans="2:20" ht="14.1" customHeight="1">
      <c r="S12" s="1" t="s">
        <v>46</v>
      </c>
    </row>
    <row r="13" spans="2:20" ht="14.1" customHeight="1">
      <c r="B13" s="1" t="s">
        <v>26</v>
      </c>
    </row>
    <row r="14" spans="2:20" ht="14.1" customHeight="1">
      <c r="S14" s="1" t="s">
        <v>47</v>
      </c>
    </row>
    <row r="15" spans="2:20" ht="14.1" customHeight="1">
      <c r="B15" t="s">
        <v>11</v>
      </c>
      <c r="C15" s="3">
        <v>40</v>
      </c>
      <c r="E15" s="3">
        <v>1</v>
      </c>
      <c r="F15" s="3">
        <v>1</v>
      </c>
      <c r="G15" s="3">
        <v>0</v>
      </c>
      <c r="H15" s="3">
        <v>0</v>
      </c>
      <c r="I15" s="3">
        <v>5</v>
      </c>
      <c r="K15" s="3">
        <v>10</v>
      </c>
      <c r="L15">
        <f>K15/IF($L$4="A",$K$15,IF($L$4="B",$K$16,IF($L$4="C",$K$17,IF($L$4="D",$K$18,IF($L$4="E",$K$19,0)))))</f>
        <v>1</v>
      </c>
      <c r="N15">
        <f>I15*L15-E15*L16-F15*L17-G15*L18-H15*L19</f>
        <v>3.4</v>
      </c>
      <c r="O15">
        <f>N15/C15</f>
        <v>8.4999999999999992E-2</v>
      </c>
      <c r="P15">
        <f>L15/$N$20</f>
        <v>8.2644628099173556E-2</v>
      </c>
      <c r="Q15">
        <f>O15/$O$20</f>
        <v>0.84297520661157022</v>
      </c>
      <c r="S15" s="1" t="s">
        <v>48</v>
      </c>
    </row>
    <row r="16" spans="2:20" ht="14.1" customHeight="1">
      <c r="B16" t="s">
        <v>12</v>
      </c>
      <c r="C16" s="3">
        <v>30</v>
      </c>
      <c r="D16" s="3">
        <v>0</v>
      </c>
      <c r="F16" s="3">
        <v>0</v>
      </c>
      <c r="G16" s="3">
        <v>0</v>
      </c>
      <c r="H16" s="3">
        <v>0</v>
      </c>
      <c r="I16" s="3">
        <v>2</v>
      </c>
      <c r="K16" s="3">
        <v>11</v>
      </c>
      <c r="L16">
        <f t="shared" ref="L16:L19" si="6">K16/IF($L$4="A",$K$15,IF($L$4="B",$K$16,IF($L$4="C",$K$17,IF($L$4="D",$K$18,IF($L$4="E",$K$19,0)))))</f>
        <v>1.1000000000000001</v>
      </c>
      <c r="N16">
        <f>I16*L16-D16*L15-F16*L17-G16*L18-H16*L19</f>
        <v>2.2000000000000002</v>
      </c>
      <c r="O16">
        <f>N16/C16</f>
        <v>7.3333333333333334E-2</v>
      </c>
      <c r="P16">
        <f t="shared" ref="P16:P17" si="7">L16/$N$20</f>
        <v>9.0909090909090925E-2</v>
      </c>
      <c r="Q16">
        <f t="shared" ref="Q16:Q17" si="8">O16/$O$20</f>
        <v>0.72727272727272729</v>
      </c>
      <c r="S16" s="4">
        <v>1</v>
      </c>
      <c r="T16" s="1" t="s">
        <v>49</v>
      </c>
    </row>
    <row r="17" spans="2:23" ht="14.1" customHeight="1">
      <c r="B17" t="s">
        <v>13</v>
      </c>
      <c r="C17" s="3">
        <v>30</v>
      </c>
      <c r="D17" s="3">
        <v>0</v>
      </c>
      <c r="E17" s="3">
        <v>0</v>
      </c>
      <c r="G17" s="3">
        <v>0</v>
      </c>
      <c r="H17" s="3">
        <v>0</v>
      </c>
      <c r="I17" s="3">
        <v>6</v>
      </c>
      <c r="K17" s="3">
        <v>5</v>
      </c>
      <c r="L17">
        <f t="shared" si="6"/>
        <v>0.5</v>
      </c>
      <c r="N17">
        <f>I17*L17-D17*L15-E17*L16-G17*L18-H17*L19</f>
        <v>3</v>
      </c>
      <c r="O17">
        <f t="shared" ref="O17" si="9">N17/C17</f>
        <v>0.1</v>
      </c>
      <c r="P17">
        <f t="shared" si="7"/>
        <v>4.1322314049586778E-2</v>
      </c>
      <c r="Q17">
        <f t="shared" si="8"/>
        <v>0.99173553719008278</v>
      </c>
      <c r="S17" s="4">
        <v>2</v>
      </c>
      <c r="T17" s="1" t="s">
        <v>50</v>
      </c>
    </row>
    <row r="18" spans="2:23" ht="14.1" customHeight="1">
      <c r="B18" t="s">
        <v>14</v>
      </c>
      <c r="C18" s="3">
        <v>10</v>
      </c>
      <c r="D18" s="3">
        <v>0</v>
      </c>
      <c r="E18" s="3">
        <v>0</v>
      </c>
      <c r="F18" s="3">
        <v>0</v>
      </c>
      <c r="H18" s="3">
        <v>0</v>
      </c>
      <c r="I18" s="3">
        <v>3</v>
      </c>
      <c r="K18" s="3">
        <v>5</v>
      </c>
      <c r="L18">
        <f t="shared" si="6"/>
        <v>0.5</v>
      </c>
      <c r="N18">
        <f>I18*L18-D18*L15-E18*L16-F18*L17-H18*L19</f>
        <v>1.5</v>
      </c>
      <c r="O18">
        <f t="shared" ref="O18:O19" si="10">N18/C18</f>
        <v>0.15</v>
      </c>
      <c r="P18">
        <f t="shared" ref="P18:P19" si="11">L18/$N$20</f>
        <v>4.1322314049586778E-2</v>
      </c>
      <c r="Q18">
        <f t="shared" ref="Q18:Q19" si="12">O18/$O$20</f>
        <v>1.4876033057851239</v>
      </c>
      <c r="S18" s="1" t="s">
        <v>51</v>
      </c>
    </row>
    <row r="19" spans="2:23" ht="14.1" customHeight="1">
      <c r="B19" t="s">
        <v>15</v>
      </c>
      <c r="C19" s="3">
        <v>10</v>
      </c>
      <c r="D19" s="3">
        <v>0</v>
      </c>
      <c r="E19" s="3">
        <v>0</v>
      </c>
      <c r="F19" s="3">
        <v>0</v>
      </c>
      <c r="G19" s="3">
        <v>0</v>
      </c>
      <c r="I19" s="3">
        <v>4</v>
      </c>
      <c r="K19" s="3">
        <v>5</v>
      </c>
      <c r="L19">
        <f t="shared" si="6"/>
        <v>0.5</v>
      </c>
      <c r="N19">
        <f>I19*L19-D19*L15-E19*L16-F19*L17-G19*L18</f>
        <v>2</v>
      </c>
      <c r="O19">
        <f t="shared" si="10"/>
        <v>0.2</v>
      </c>
      <c r="P19">
        <f t="shared" si="11"/>
        <v>4.1322314049586778E-2</v>
      </c>
      <c r="Q19">
        <f t="shared" si="12"/>
        <v>1.9834710743801656</v>
      </c>
      <c r="S19" s="1" t="s">
        <v>52</v>
      </c>
    </row>
    <row r="20" spans="2:23" ht="14.1" customHeight="1">
      <c r="B20" t="s">
        <v>24</v>
      </c>
      <c r="C20">
        <f>SUM(C15:C19)</f>
        <v>120</v>
      </c>
      <c r="N20">
        <f>SUM(N15:N19)</f>
        <v>12.1</v>
      </c>
      <c r="O20">
        <f>N20/C20</f>
        <v>0.10083333333333333</v>
      </c>
      <c r="S20" s="1" t="s">
        <v>50</v>
      </c>
    </row>
    <row r="22" spans="2:23" ht="14.1" customHeight="1">
      <c r="B22" s="1" t="s">
        <v>53</v>
      </c>
    </row>
    <row r="23" spans="2:23" ht="14.1" customHeight="1">
      <c r="B23" t="s">
        <v>1</v>
      </c>
    </row>
    <row r="24" spans="2:23" ht="14.1" customHeight="1">
      <c r="B24" t="s">
        <v>11</v>
      </c>
      <c r="D24">
        <f>(I6*L6-E6*L7-F6*L8-G6*L9-H6*L10)/(I6*L6)</f>
        <v>0.47499999999999998</v>
      </c>
      <c r="E24">
        <v>0</v>
      </c>
      <c r="F24">
        <v>0</v>
      </c>
      <c r="G24">
        <v>0</v>
      </c>
      <c r="H24">
        <v>0</v>
      </c>
      <c r="L24">
        <f>P6/Q6</f>
        <v>0.17543859649122803</v>
      </c>
      <c r="O24">
        <f>L24*D24+E24*E25*L25+F24*F26*L26+G24*G27*L27+H24*H28*L28</f>
        <v>8.3333333333333315E-2</v>
      </c>
    </row>
    <row r="25" spans="2:23" ht="14.1" customHeight="1">
      <c r="B25" t="s">
        <v>12</v>
      </c>
      <c r="D25">
        <v>0</v>
      </c>
      <c r="E25">
        <v>1</v>
      </c>
      <c r="F25">
        <v>0</v>
      </c>
      <c r="G25">
        <v>0</v>
      </c>
      <c r="H25">
        <v>0</v>
      </c>
      <c r="L25">
        <f>P7/Q7</f>
        <v>0.12499999999999997</v>
      </c>
      <c r="O25">
        <f>L25*E25+D25*D24*L24+F25*F26*L26+G25*G27*L27+H25*H28*L28</f>
        <v>0.12499999999999997</v>
      </c>
    </row>
    <row r="26" spans="2:23" ht="14.1" customHeight="1">
      <c r="B26" t="s">
        <v>13</v>
      </c>
      <c r="D26">
        <v>0</v>
      </c>
      <c r="E26">
        <v>0</v>
      </c>
      <c r="F26">
        <f>(I8*L8-D8*L6-E8*L7-G8*L9-H8*L10)/(I8*L8)</f>
        <v>1</v>
      </c>
      <c r="G26">
        <v>0</v>
      </c>
      <c r="H26">
        <v>0</v>
      </c>
      <c r="L26">
        <f>P8/Q8</f>
        <v>4.1666666666666671E-2</v>
      </c>
      <c r="O26">
        <f>L26*F26+D26*D24*L24+E26*E25*L25+G26*G27*L27+H26*H28*L28</f>
        <v>4.1666666666666671E-2</v>
      </c>
    </row>
    <row r="27" spans="2:23" ht="14.1" customHeight="1">
      <c r="B27" t="s">
        <v>14</v>
      </c>
      <c r="D27">
        <v>0</v>
      </c>
      <c r="E27">
        <v>0</v>
      </c>
      <c r="F27">
        <v>0</v>
      </c>
      <c r="G27">
        <f>(I9*L9-D9*L6-E9*L7-F9*L8-H9*L10)/(I9*L9)</f>
        <v>1</v>
      </c>
      <c r="H27">
        <v>0</v>
      </c>
      <c r="L27">
        <f>P9/Q9</f>
        <v>4.1666666666666657E-2</v>
      </c>
      <c r="O27">
        <f>L27*G27+D27*D24*L24+E27*E25*L25+F27*F26*L26+H27*H28*L28</f>
        <v>4.1666666666666657E-2</v>
      </c>
      <c r="S27" s="5" t="s">
        <v>36</v>
      </c>
      <c r="V27" s="1" t="s">
        <v>37</v>
      </c>
      <c r="W27" s="1"/>
    </row>
    <row r="28" spans="2:23" ht="14.1" customHeight="1">
      <c r="B28" t="s">
        <v>15</v>
      </c>
      <c r="D28">
        <v>0</v>
      </c>
      <c r="E28">
        <v>0</v>
      </c>
      <c r="F28">
        <v>0</v>
      </c>
      <c r="G28">
        <v>0</v>
      </c>
      <c r="H28">
        <f>(I10*L10-D10*L6-E10*L7-F10*L8-G10*L9)/(I10*L10)</f>
        <v>1</v>
      </c>
      <c r="L28">
        <f>P10/Q10</f>
        <v>4.1666666666666657E-2</v>
      </c>
      <c r="O28">
        <f>L28*H28+D28*D24*L24+E28*E25*L25+F28*F26*L26+G28*G27*L27</f>
        <v>4.1666666666666657E-2</v>
      </c>
      <c r="S28" s="5" t="s">
        <v>38</v>
      </c>
      <c r="V28" s="1" t="s">
        <v>39</v>
      </c>
      <c r="W28" s="1"/>
    </row>
    <row r="29" spans="2:23" ht="14.1" customHeight="1">
      <c r="B29" t="s">
        <v>26</v>
      </c>
      <c r="Q29" s="4" t="s">
        <v>36</v>
      </c>
      <c r="S29" s="5" t="s">
        <v>40</v>
      </c>
      <c r="V29" s="1">
        <v>1</v>
      </c>
      <c r="W29" s="1">
        <v>2</v>
      </c>
    </row>
    <row r="30" spans="2:23" ht="14.1" customHeight="1">
      <c r="B30" t="s">
        <v>11</v>
      </c>
      <c r="D30">
        <f>(I15*L15-E15*L16-F15*L17-G15*L18-H15*L19)/(I15*L15)</f>
        <v>0.67999999999999994</v>
      </c>
      <c r="E30">
        <v>0</v>
      </c>
      <c r="F30">
        <v>0</v>
      </c>
      <c r="G30">
        <v>0</v>
      </c>
      <c r="H30">
        <v>0</v>
      </c>
      <c r="L30">
        <f>P15/Q15</f>
        <v>9.8039215686274522E-2</v>
      </c>
      <c r="O30">
        <f>L30*D30+E30*E31*L31+F30*F32*L32+G30*G33*L33+H30*H34*L34</f>
        <v>6.6666666666666666E-2</v>
      </c>
      <c r="Q30">
        <f>1-O30/O24</f>
        <v>0.19999999999999984</v>
      </c>
      <c r="S30" s="5">
        <f>(((C6+(E6/I7)*C7+(F6/I8)*C8+(G6/I9)*C9+(H6/I10)*C10)/I6)-((C15+(E15/I16)*C16+(F15/I17)*C17+(G15/I18)*C18+(H15/I19)*C19)/I15))/((C6+(E6/I7)*C7+(F6/I8)*C8+(G6/I9)*C9+(H6/I10)*C10)/I6)</f>
        <v>0.2</v>
      </c>
      <c r="V30" s="1">
        <v>100</v>
      </c>
      <c r="W30" s="1">
        <f>V30-Q30*V30</f>
        <v>80.000000000000014</v>
      </c>
    </row>
    <row r="31" spans="2:23" ht="14.1" customHeight="1">
      <c r="B31" t="s">
        <v>12</v>
      </c>
      <c r="D31">
        <v>0</v>
      </c>
      <c r="E31">
        <f>(I16*L16-D16*L15-F16*L17-G16*L18-H16*L19)/(I16*L16)</f>
        <v>1</v>
      </c>
      <c r="F31">
        <v>0</v>
      </c>
      <c r="G31">
        <v>0</v>
      </c>
      <c r="H31">
        <v>0</v>
      </c>
      <c r="L31">
        <f>P16/Q16</f>
        <v>0.12500000000000003</v>
      </c>
      <c r="O31">
        <f>L31*E31+D31*D30*L30+F31*F32*L32+G31*G33*L33+H31*H34*L34</f>
        <v>0.12500000000000003</v>
      </c>
      <c r="Q31">
        <f>1-O31/O25</f>
        <v>0</v>
      </c>
      <c r="S31" s="5">
        <f>(((C7+(D7/I6)*C6+(F7/I8)*C8+(G7/I9)*C9+(H7/I10)*C10)/I7)-((C16+(D16/I15)*C15+(F16/I17)*C17+(G16/I18)*C18+(H16/I19)*C19)/I16))/((C7+(D7/I6)*C6+(F7/I8)*C8+(G7/I9)*C9+(H7/I10)*C10)/I7)</f>
        <v>0</v>
      </c>
      <c r="V31" s="1">
        <v>100</v>
      </c>
      <c r="W31" s="1">
        <f>V31-Q31*V31</f>
        <v>100</v>
      </c>
    </row>
    <row r="32" spans="2:23" ht="14.1" customHeight="1">
      <c r="B32" t="s">
        <v>13</v>
      </c>
      <c r="D32">
        <v>0</v>
      </c>
      <c r="E32">
        <v>0</v>
      </c>
      <c r="F32">
        <f>(I17*L17-D17*L15-E17*L16-G17*L18-H17*L19)/(I17*L17)</f>
        <v>1</v>
      </c>
      <c r="G32">
        <v>0</v>
      </c>
      <c r="H32">
        <v>0</v>
      </c>
      <c r="L32">
        <f>P17/Q17</f>
        <v>4.1666666666666664E-2</v>
      </c>
      <c r="O32">
        <f>L32*F32+D32*D30*L30+E32*E31*L31+G32*G33*L33+H32*H34*L34</f>
        <v>4.1666666666666664E-2</v>
      </c>
      <c r="Q32">
        <f>1-O32/O26</f>
        <v>0</v>
      </c>
      <c r="S32" s="5">
        <f>(((C8+(D8/I6)*C6+(E8/I7)*C7+(G8/I9)*C9+(H8/I10)*C10)/I8)-((C17+(D17/I15)*C15+(E17/I16)*C16+(G17/I18)*C18+(H17/I19)*C19)/I17))/((C8+(D8/I6)*C6+(E8/I7)*C7+(G8/I9)*C9+(H8/I10)*C10)/I8)</f>
        <v>0</v>
      </c>
      <c r="V32" s="1">
        <v>100</v>
      </c>
      <c r="W32" s="1">
        <f>V32-Q32*V32</f>
        <v>100</v>
      </c>
    </row>
    <row r="33" spans="2:23" ht="14.1" customHeight="1">
      <c r="B33" t="s">
        <v>14</v>
      </c>
      <c r="D33">
        <v>0</v>
      </c>
      <c r="E33">
        <v>0</v>
      </c>
      <c r="F33">
        <v>0</v>
      </c>
      <c r="G33">
        <f>(I18*L18-D18*L15-E18*L16-F18*L17-H18*L19)/(I18*L18)</f>
        <v>1</v>
      </c>
      <c r="H33">
        <v>0</v>
      </c>
      <c r="L33">
        <f>P18/Q18</f>
        <v>2.777777777777778E-2</v>
      </c>
      <c r="O33">
        <f>L33*G33+D33*D30*L30+E33*E31*L31+F33*F32*L32+H33*H34*L34</f>
        <v>2.777777777777778E-2</v>
      </c>
      <c r="Q33">
        <f>1-O33/O27</f>
        <v>0.33333333333333315</v>
      </c>
      <c r="S33" s="5">
        <f>(((C9+(D9/I6)*C6+(E9/I7)*C7+(F9/I8)*C8+(H9/I10)*C10)/I9)-((C18+(D18/I15)*C15+(E18/I16)*C16+(F18/I17)*C17+(H18/I19)*C19)/I18))/((C9+(D9/I6)*C6+(E9/I7)*C7+(F9/I8)*C8+(H9/I10)*C10)/I9)</f>
        <v>0.33333333333333331</v>
      </c>
      <c r="V33" s="1">
        <v>100</v>
      </c>
      <c r="W33" s="1">
        <f>V33-Q33*V33</f>
        <v>66.666666666666686</v>
      </c>
    </row>
    <row r="34" spans="2:23" ht="14.1" customHeight="1">
      <c r="B34" t="s">
        <v>15</v>
      </c>
      <c r="D34">
        <v>0</v>
      </c>
      <c r="E34">
        <v>0</v>
      </c>
      <c r="F34">
        <v>0</v>
      </c>
      <c r="G34">
        <v>0</v>
      </c>
      <c r="H34">
        <f>(I19*L19-D19*L15-E19*L16-F19*L17-G19*L18)/(I19*L19)</f>
        <v>1</v>
      </c>
      <c r="L34">
        <f>P19/Q19</f>
        <v>2.0833333333333332E-2</v>
      </c>
      <c r="O34">
        <f>L34*H34+D34*D30*L30+E34*E31*L31+F34*F32*L32+G34*G33*L33</f>
        <v>2.0833333333333332E-2</v>
      </c>
      <c r="Q34">
        <f>1-O34/O28</f>
        <v>0.49999999999999989</v>
      </c>
      <c r="S34" s="5">
        <f>(((C10+(D10/I6)*C6+(E10/I7)*C7+(F10/I8)*C8+(G10/I9)*C9)/I10)-((C19+(D19/I15)*C15+(E19/I16)*C16+(F19/I17)*C17+(G19/I18)*C18)/I19))/((C10+(D10/I6)*C6+(E10/I7)*C7+(F10/I8)*C8+(G10/I9)*C9)/I10)</f>
        <v>0.5</v>
      </c>
      <c r="V34" s="1">
        <v>100</v>
      </c>
      <c r="W34" s="1">
        <f>V34-Q34*V34</f>
        <v>50.000000000000014</v>
      </c>
    </row>
    <row r="35" spans="2:23" ht="14.1" customHeight="1">
      <c r="M35" s="2"/>
    </row>
    <row r="36" spans="2:23" ht="14.1" customHeight="1">
      <c r="M36" s="2"/>
    </row>
    <row r="37" spans="2:23" ht="14.1" customHeight="1">
      <c r="M37" s="2"/>
    </row>
    <row r="38" spans="2:23" ht="14.1" customHeight="1">
      <c r="M38" s="2"/>
    </row>
  </sheetData>
  <sheetProtection sheet="1" objects="1" scenarios="1"/>
  <protectedRanges>
    <protectedRange sqref="L4" name="Bereik3"/>
    <protectedRange sqref="C15:K19" name="Bereik2"/>
    <protectedRange sqref="C6:K10" name="Bereik1"/>
  </protectedRange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C50"/>
  <sheetViews>
    <sheetView workbookViewId="0">
      <pane xSplit="2" ySplit="5" topLeftCell="C6" activePane="bottomRight" state="frozen"/>
      <selection pane="bottomRight" activeCell="G18" sqref="G18"/>
      <selection pane="bottomLeft" activeCell="A6" sqref="A6"/>
      <selection pane="topRight" activeCell="C1" sqref="C1"/>
    </sheetView>
  </sheetViews>
  <sheetFormatPr defaultRowHeight="14.1" customHeight="1"/>
  <cols>
    <col min="1" max="1" width="2.42578125" customWidth="1"/>
    <col min="2" max="2" width="8.5703125" customWidth="1"/>
    <col min="3" max="3" width="6.7109375" customWidth="1"/>
    <col min="4" max="4" width="5.42578125" customWidth="1"/>
    <col min="5" max="5" width="5" customWidth="1"/>
    <col min="6" max="8" width="5.140625" customWidth="1"/>
    <col min="9" max="9" width="7.140625" customWidth="1"/>
    <col min="10" max="10" width="2.42578125" customWidth="1"/>
    <col min="11" max="11" width="8" customWidth="1"/>
    <col min="12" max="12" width="9.42578125" customWidth="1"/>
    <col min="13" max="13" width="2.5703125" customWidth="1"/>
    <col min="14" max="14" width="10.5703125" customWidth="1"/>
    <col min="15" max="15" width="10" customWidth="1"/>
    <col min="16" max="16" width="9" customWidth="1"/>
    <col min="17" max="17" width="9.28515625" customWidth="1"/>
    <col min="18" max="18" width="2.85546875" customWidth="1"/>
    <col min="19" max="21" width="9.28515625" customWidth="1"/>
    <col min="22" max="22" width="9.85546875" customWidth="1"/>
    <col min="25" max="25" width="10.5703125" bestFit="1" customWidth="1"/>
  </cols>
  <sheetData>
    <row r="1" spans="2:24" ht="14.1" customHeight="1">
      <c r="N1" s="1" t="s">
        <v>54</v>
      </c>
      <c r="S1" s="1" t="s">
        <v>55</v>
      </c>
    </row>
    <row r="2" spans="2:24" ht="14.1" customHeight="1">
      <c r="B2" s="1"/>
      <c r="P2" t="s">
        <v>0</v>
      </c>
      <c r="Q2" t="s">
        <v>0</v>
      </c>
      <c r="U2" t="s">
        <v>0</v>
      </c>
      <c r="V2" t="s">
        <v>0</v>
      </c>
    </row>
    <row r="3" spans="2:24" ht="14.1" customHeight="1">
      <c r="B3" s="1" t="s">
        <v>1</v>
      </c>
      <c r="N3" t="s">
        <v>2</v>
      </c>
      <c r="O3" t="s">
        <v>2</v>
      </c>
      <c r="P3" t="s">
        <v>3</v>
      </c>
      <c r="Q3" t="s">
        <v>2</v>
      </c>
      <c r="S3" t="s">
        <v>2</v>
      </c>
      <c r="T3" t="s">
        <v>2</v>
      </c>
      <c r="U3" t="s">
        <v>3</v>
      </c>
      <c r="V3" t="s">
        <v>2</v>
      </c>
    </row>
    <row r="4" spans="2:24" ht="14.1" customHeight="1">
      <c r="C4" t="s">
        <v>4</v>
      </c>
      <c r="K4" t="s">
        <v>0</v>
      </c>
      <c r="L4" t="s">
        <v>5</v>
      </c>
      <c r="N4" t="s">
        <v>6</v>
      </c>
      <c r="O4" t="s">
        <v>7</v>
      </c>
      <c r="P4" t="s">
        <v>8</v>
      </c>
      <c r="Q4" t="s">
        <v>7</v>
      </c>
      <c r="S4" t="s">
        <v>6</v>
      </c>
      <c r="T4" t="s">
        <v>7</v>
      </c>
      <c r="U4" t="s">
        <v>8</v>
      </c>
      <c r="V4" t="s">
        <v>7</v>
      </c>
    </row>
    <row r="5" spans="2:24" ht="14.1" customHeight="1"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K5" t="s">
        <v>17</v>
      </c>
      <c r="L5" s="3" t="s">
        <v>11</v>
      </c>
      <c r="N5" t="str">
        <f xml:space="preserve"> L5</f>
        <v>A</v>
      </c>
      <c r="O5" t="s">
        <v>10</v>
      </c>
      <c r="P5" t="s">
        <v>18</v>
      </c>
      <c r="Q5" t="s">
        <v>10</v>
      </c>
      <c r="S5" t="str">
        <f xml:space="preserve"> L5</f>
        <v>A</v>
      </c>
      <c r="T5" t="s">
        <v>10</v>
      </c>
      <c r="U5" t="s">
        <v>18</v>
      </c>
      <c r="V5" t="s">
        <v>10</v>
      </c>
    </row>
    <row r="6" spans="2:24" ht="14.1" customHeight="1">
      <c r="X6" s="1" t="s">
        <v>19</v>
      </c>
    </row>
    <row r="7" spans="2:24" ht="14.1" customHeight="1">
      <c r="B7" t="s">
        <v>11</v>
      </c>
      <c r="C7" s="3">
        <v>40</v>
      </c>
      <c r="E7" s="3">
        <v>1</v>
      </c>
      <c r="F7" s="3">
        <v>0</v>
      </c>
      <c r="G7" s="3">
        <v>0</v>
      </c>
      <c r="H7" s="3">
        <v>1</v>
      </c>
      <c r="I7" s="3">
        <v>5</v>
      </c>
      <c r="K7" s="3">
        <v>10</v>
      </c>
      <c r="L7">
        <f>K7/IF($L$5="A",$K$7,IF($L$5="B",$K$8,IF($L$5="C",$K$9,IF($L$5="D",$K$10,IF($L$5="E",$K$11,0)))))</f>
        <v>1</v>
      </c>
      <c r="S7">
        <f>(I7*L7-E7*L8-F7*L9-G7*L10-H7*L11)*$C$21/$C$12</f>
        <v>2.5</v>
      </c>
      <c r="T7">
        <f t="shared" ref="T7:T12" si="0">S7/C7</f>
        <v>6.25E-2</v>
      </c>
      <c r="U7">
        <f>L7/$S$12</f>
        <v>9.00900900900901E-2</v>
      </c>
      <c r="V7">
        <f>T7/$T$12</f>
        <v>0.67567567567567566</v>
      </c>
      <c r="W7" s="7"/>
    </row>
    <row r="8" spans="2:24" ht="14.1" customHeight="1">
      <c r="B8" t="s">
        <v>12</v>
      </c>
      <c r="C8" s="3">
        <v>30</v>
      </c>
      <c r="D8" s="3">
        <v>1</v>
      </c>
      <c r="F8" s="3">
        <v>0</v>
      </c>
      <c r="G8" s="3">
        <v>1</v>
      </c>
      <c r="H8" s="3">
        <v>0</v>
      </c>
      <c r="I8" s="3">
        <v>2</v>
      </c>
      <c r="K8" s="3">
        <v>20</v>
      </c>
      <c r="L8">
        <f t="shared" ref="L8:L11" si="1">K8/IF($L$5="A",$K$7,IF($L$5="B",$K$8,IF($L$5="C",$K$9,IF($L$5="D",$K$10,IF($L$5="E",$K$11,0)))))</f>
        <v>2</v>
      </c>
      <c r="S8">
        <f>(I8*L8-D8*L7-F8*L9-G8*L10-H8*L11)*$C$21/$C$12</f>
        <v>2.5</v>
      </c>
      <c r="T8">
        <f t="shared" si="0"/>
        <v>8.3333333333333329E-2</v>
      </c>
      <c r="U8">
        <f>L8/$S$12</f>
        <v>0.1801801801801802</v>
      </c>
      <c r="V8">
        <f>T8/$T$12</f>
        <v>0.90090090090090091</v>
      </c>
      <c r="W8" s="7"/>
      <c r="X8" s="1" t="s">
        <v>20</v>
      </c>
    </row>
    <row r="9" spans="2:24" ht="14.1" customHeight="1">
      <c r="B9" t="s">
        <v>13</v>
      </c>
      <c r="C9" s="3">
        <v>30</v>
      </c>
      <c r="D9" s="3">
        <v>0</v>
      </c>
      <c r="E9" s="9">
        <v>0</v>
      </c>
      <c r="G9" s="3">
        <v>0</v>
      </c>
      <c r="H9" s="3">
        <v>0</v>
      </c>
      <c r="I9" s="3">
        <v>6</v>
      </c>
      <c r="K9" s="3">
        <v>6</v>
      </c>
      <c r="L9">
        <f t="shared" si="1"/>
        <v>0.6</v>
      </c>
      <c r="S9">
        <f>(I9*L9-D9*L7-E9*L8-G9*L10-H9*L11)*$C$21/$C$12</f>
        <v>3.5999999999999996</v>
      </c>
      <c r="T9">
        <f t="shared" si="0"/>
        <v>0.11999999999999998</v>
      </c>
      <c r="U9">
        <f>L9/$S$12</f>
        <v>5.4054054054054057E-2</v>
      </c>
      <c r="V9">
        <f>T9/$T$12</f>
        <v>1.2972972972972971</v>
      </c>
      <c r="W9" s="7"/>
      <c r="X9" s="1" t="s">
        <v>56</v>
      </c>
    </row>
    <row r="10" spans="2:24" ht="14.1" customHeight="1">
      <c r="B10" t="s">
        <v>14</v>
      </c>
      <c r="C10" s="3">
        <v>10</v>
      </c>
      <c r="D10" s="3">
        <v>0.5</v>
      </c>
      <c r="E10" s="9">
        <v>0</v>
      </c>
      <c r="F10" s="9">
        <v>0</v>
      </c>
      <c r="H10" s="3">
        <v>0</v>
      </c>
      <c r="I10" s="3">
        <v>2</v>
      </c>
      <c r="K10" s="3">
        <v>5</v>
      </c>
      <c r="L10">
        <f t="shared" si="1"/>
        <v>0.5</v>
      </c>
      <c r="S10">
        <f>(I10*L10-D10*L7-E10*L8-F10*L9-H10*L11)*$C$21/$C$12</f>
        <v>0.5</v>
      </c>
      <c r="T10">
        <f t="shared" si="0"/>
        <v>0.05</v>
      </c>
      <c r="U10">
        <f>L10/$S$12</f>
        <v>4.504504504504505E-2</v>
      </c>
      <c r="V10">
        <f>T10/$T$12</f>
        <v>0.54054054054054057</v>
      </c>
      <c r="W10" s="7"/>
      <c r="X10" s="1" t="s">
        <v>57</v>
      </c>
    </row>
    <row r="11" spans="2:24" ht="14.1" customHeight="1">
      <c r="B11" t="s">
        <v>15</v>
      </c>
      <c r="C11" s="3">
        <v>10</v>
      </c>
      <c r="D11" s="3">
        <v>0</v>
      </c>
      <c r="E11" s="9">
        <v>0</v>
      </c>
      <c r="F11" s="9">
        <v>0</v>
      </c>
      <c r="G11" s="3">
        <v>0</v>
      </c>
      <c r="I11" s="3">
        <v>4</v>
      </c>
      <c r="K11" s="3">
        <v>5</v>
      </c>
      <c r="L11">
        <f t="shared" si="1"/>
        <v>0.5</v>
      </c>
      <c r="S11">
        <f>(I11*L11-D11*L7-E11*L8-F11*L9-G11*L10)*$C$21/$C$12</f>
        <v>2</v>
      </c>
      <c r="T11">
        <f t="shared" si="0"/>
        <v>0.2</v>
      </c>
      <c r="U11">
        <f>L11/$S$12</f>
        <v>4.504504504504505E-2</v>
      </c>
      <c r="V11">
        <f>T11/$T$12</f>
        <v>2.1621621621621623</v>
      </c>
      <c r="W11" s="7"/>
      <c r="X11" s="1" t="s">
        <v>58</v>
      </c>
    </row>
    <row r="12" spans="2:24" ht="14.1" customHeight="1">
      <c r="B12" t="s">
        <v>24</v>
      </c>
      <c r="C12">
        <f>SUM(C7:C11)</f>
        <v>120</v>
      </c>
      <c r="S12">
        <f>SUM(S7:S11)</f>
        <v>11.1</v>
      </c>
      <c r="T12">
        <f t="shared" si="0"/>
        <v>9.2499999999999999E-2</v>
      </c>
      <c r="W12" s="1"/>
      <c r="X12" s="1" t="s">
        <v>59</v>
      </c>
    </row>
    <row r="13" spans="2:24" ht="14.1" customHeight="1">
      <c r="W13" s="1"/>
    </row>
    <row r="14" spans="2:24" ht="14.1" customHeight="1">
      <c r="B14" s="1" t="s">
        <v>26</v>
      </c>
      <c r="I14" s="8"/>
      <c r="W14" s="1"/>
      <c r="X14" s="1" t="s">
        <v>60</v>
      </c>
    </row>
    <row r="15" spans="2:24" ht="14.1" customHeight="1">
      <c r="W15" s="1"/>
      <c r="X15" s="1" t="s">
        <v>61</v>
      </c>
    </row>
    <row r="16" spans="2:24" ht="14.1" customHeight="1">
      <c r="B16" t="s">
        <v>11</v>
      </c>
      <c r="C16" s="3">
        <v>40</v>
      </c>
      <c r="E16" s="3">
        <v>1</v>
      </c>
      <c r="F16" s="3">
        <v>0</v>
      </c>
      <c r="G16" s="3">
        <v>0</v>
      </c>
      <c r="H16" s="3">
        <v>1</v>
      </c>
      <c r="I16" s="3">
        <v>5</v>
      </c>
      <c r="K16" s="3">
        <v>10</v>
      </c>
      <c r="L16">
        <f>K16/IF($L$5="A",$K$16,IF($L$5="B",$K$17,IF($L$5="C",$K$18,IF($L$5="D",$K$19,IF($L$5="E",$K$20,0)))))</f>
        <v>1</v>
      </c>
      <c r="N16">
        <f>I16*L16-E16*L17-F16*L18-G16*L19-H16*L20</f>
        <v>3</v>
      </c>
      <c r="O16">
        <f t="shared" ref="O16:O21" si="2">N16/C16</f>
        <v>7.4999999999999997E-2</v>
      </c>
      <c r="P16">
        <f>L16/$N$21</f>
        <v>0.10989010989010987</v>
      </c>
      <c r="Q16">
        <f>O16/$O$21</f>
        <v>0.98901098901098872</v>
      </c>
      <c r="S16">
        <f>(I16*L16-E16*L17-F16*L18-G16*L19-H16*L20)*$C$30/$C$21</f>
        <v>3</v>
      </c>
      <c r="T16">
        <f t="shared" ref="T16:T21" si="3">S16/C16</f>
        <v>7.4999999999999997E-2</v>
      </c>
      <c r="U16">
        <f>L16/$S$21</f>
        <v>0.10989010989010987</v>
      </c>
      <c r="V16">
        <f>T16/$T$21</f>
        <v>0.98901098901098872</v>
      </c>
      <c r="W16" s="1"/>
      <c r="X16" s="1" t="s">
        <v>62</v>
      </c>
    </row>
    <row r="17" spans="2:29" ht="14.1" customHeight="1">
      <c r="B17" t="s">
        <v>12</v>
      </c>
      <c r="C17" s="3">
        <v>30</v>
      </c>
      <c r="D17" s="3">
        <v>1</v>
      </c>
      <c r="F17" s="3">
        <v>0</v>
      </c>
      <c r="G17" s="3">
        <v>2</v>
      </c>
      <c r="H17" s="3">
        <v>0</v>
      </c>
      <c r="I17" s="3">
        <v>2</v>
      </c>
      <c r="K17" s="3">
        <v>15</v>
      </c>
      <c r="L17">
        <f t="shared" ref="L17:L20" si="4">K17/IF($L$5="A",$K$16,IF($L$5="B",$K$17,IF($L$5="C",$K$18,IF($L$5="D",$K$19,IF($L$5="E",$K$20,0)))))</f>
        <v>1.5</v>
      </c>
      <c r="N17">
        <f>I17*L17-D17*L16-F17*L18-G17*L19-H17*L20</f>
        <v>1.2</v>
      </c>
      <c r="O17">
        <f>N17/C17</f>
        <v>0.04</v>
      </c>
      <c r="P17">
        <f>L17/$N$21</f>
        <v>0.1648351648351648</v>
      </c>
      <c r="Q17">
        <f t="shared" ref="Q17:Q18" si="5">O17/$O$21</f>
        <v>0.52747252747252737</v>
      </c>
      <c r="S17">
        <f>(I17*L17-D17*L16-F17*L18-G17*L19-H17*L20)*$C$30/$C$21</f>
        <v>1.2</v>
      </c>
      <c r="T17">
        <f t="shared" si="3"/>
        <v>0.04</v>
      </c>
      <c r="U17">
        <f>L17/$S$21</f>
        <v>0.1648351648351648</v>
      </c>
      <c r="V17">
        <f>T17/$T$21</f>
        <v>0.52747252747252737</v>
      </c>
      <c r="W17" s="1"/>
      <c r="X17" s="1" t="s">
        <v>63</v>
      </c>
    </row>
    <row r="18" spans="2:29" ht="14.1" customHeight="1">
      <c r="B18" t="s">
        <v>13</v>
      </c>
      <c r="C18" s="3">
        <v>30</v>
      </c>
      <c r="D18" s="3">
        <v>0</v>
      </c>
      <c r="E18" s="9">
        <v>0</v>
      </c>
      <c r="G18" s="3">
        <v>0</v>
      </c>
      <c r="H18" s="3">
        <v>0</v>
      </c>
      <c r="I18" s="3">
        <v>6</v>
      </c>
      <c r="K18" s="3">
        <v>5</v>
      </c>
      <c r="L18">
        <f t="shared" si="4"/>
        <v>0.5</v>
      </c>
      <c r="N18">
        <f>I18*L18-D18*L16-E18*L17-G18*L19-H18*L20</f>
        <v>3</v>
      </c>
      <c r="O18">
        <f t="shared" si="2"/>
        <v>0.1</v>
      </c>
      <c r="P18">
        <f>L18/$N$21</f>
        <v>5.4945054945054937E-2</v>
      </c>
      <c r="Q18">
        <f t="shared" si="5"/>
        <v>1.3186813186813184</v>
      </c>
      <c r="S18">
        <f>(I18*L18-D18*L16-E18*L17-G18*L19-H18*L20)*$C$30/$C$21</f>
        <v>3</v>
      </c>
      <c r="T18">
        <f t="shared" si="3"/>
        <v>0.1</v>
      </c>
      <c r="U18">
        <f>L18/$S$21</f>
        <v>5.4945054945054937E-2</v>
      </c>
      <c r="V18">
        <f>T18/$T$21</f>
        <v>1.3186813186813184</v>
      </c>
      <c r="W18" s="1"/>
      <c r="X18" s="1"/>
    </row>
    <row r="19" spans="2:29" ht="14.1" customHeight="1">
      <c r="B19" t="s">
        <v>14</v>
      </c>
      <c r="C19" s="3">
        <v>10</v>
      </c>
      <c r="D19" s="3">
        <v>0.5</v>
      </c>
      <c r="E19" s="9">
        <v>0</v>
      </c>
      <c r="F19" s="9">
        <v>0</v>
      </c>
      <c r="H19" s="3">
        <v>0</v>
      </c>
      <c r="I19" s="3">
        <v>1</v>
      </c>
      <c r="K19" s="3">
        <v>4</v>
      </c>
      <c r="L19">
        <f t="shared" si="4"/>
        <v>0.4</v>
      </c>
      <c r="N19">
        <f>I19*L19-D19*L16-E19*L17-F19*L18-H19*L20</f>
        <v>-9.9999999999999978E-2</v>
      </c>
      <c r="O19">
        <f t="shared" si="2"/>
        <v>-9.9999999999999985E-3</v>
      </c>
      <c r="P19">
        <f>L19/$N$21</f>
        <v>4.3956043956043953E-2</v>
      </c>
      <c r="Q19">
        <f>O19/$O$21</f>
        <v>-0.13186813186813182</v>
      </c>
      <c r="S19">
        <f>(I19*L19-D19*L16-E19*L17-F19*L18-H19*L20)*$C$30/$C$21</f>
        <v>-9.9999999999999964E-2</v>
      </c>
      <c r="T19">
        <f t="shared" si="3"/>
        <v>-9.9999999999999967E-3</v>
      </c>
      <c r="U19">
        <f>L19/$S$21</f>
        <v>4.3956043956043953E-2</v>
      </c>
      <c r="V19">
        <f>T19/$T$21</f>
        <v>-0.13186813186813179</v>
      </c>
      <c r="W19" s="1"/>
      <c r="X19" s="1" t="s">
        <v>64</v>
      </c>
    </row>
    <row r="20" spans="2:29" ht="14.1" customHeight="1">
      <c r="B20" t="s">
        <v>15</v>
      </c>
      <c r="C20" s="3">
        <v>10</v>
      </c>
      <c r="D20" s="3">
        <v>0</v>
      </c>
      <c r="E20" s="9">
        <v>0</v>
      </c>
      <c r="F20" s="9">
        <v>0</v>
      </c>
      <c r="G20" s="3">
        <v>0</v>
      </c>
      <c r="I20" s="3">
        <v>4</v>
      </c>
      <c r="K20" s="3">
        <v>5</v>
      </c>
      <c r="L20">
        <f t="shared" si="4"/>
        <v>0.5</v>
      </c>
      <c r="N20">
        <f>I20*L20-D20*L16-E20*L17-F20*L18-G20*L19</f>
        <v>2</v>
      </c>
      <c r="O20">
        <f t="shared" si="2"/>
        <v>0.2</v>
      </c>
      <c r="P20">
        <f>L20/$N$21</f>
        <v>5.4945054945054937E-2</v>
      </c>
      <c r="Q20">
        <f t="shared" ref="Q20" si="6">O20/$O$21</f>
        <v>2.6373626373626369</v>
      </c>
      <c r="S20">
        <f>(I20*L20-D20*L16-E20*L17-F20*L18-G20*L19)*$C$30/$C$21</f>
        <v>2</v>
      </c>
      <c r="T20">
        <f t="shared" si="3"/>
        <v>0.2</v>
      </c>
      <c r="U20">
        <f>L20/$S$21</f>
        <v>5.4945054945054937E-2</v>
      </c>
      <c r="V20">
        <f>T20/$T$21</f>
        <v>2.6373626373626369</v>
      </c>
      <c r="X20" s="1" t="s">
        <v>65</v>
      </c>
    </row>
    <row r="21" spans="2:29" ht="14.1" customHeight="1">
      <c r="B21" t="s">
        <v>24</v>
      </c>
      <c r="C21">
        <f>SUM(C16:C20)</f>
        <v>120</v>
      </c>
      <c r="N21">
        <f>SUM(N16:N20)</f>
        <v>9.1000000000000014</v>
      </c>
      <c r="O21">
        <f t="shared" si="2"/>
        <v>7.583333333333335E-2</v>
      </c>
      <c r="S21">
        <f>SUM(S16:S20)</f>
        <v>9.1000000000000014</v>
      </c>
      <c r="T21">
        <f t="shared" si="3"/>
        <v>7.583333333333335E-2</v>
      </c>
      <c r="X21" s="1" t="s">
        <v>66</v>
      </c>
    </row>
    <row r="22" spans="2:29" ht="14.1" customHeight="1">
      <c r="X22" s="1" t="s">
        <v>67</v>
      </c>
    </row>
    <row r="23" spans="2:29" ht="14.1" customHeight="1">
      <c r="B23" s="1" t="s">
        <v>68</v>
      </c>
    </row>
    <row r="24" spans="2:29" ht="14.1" customHeight="1">
      <c r="X24" s="1" t="s">
        <v>25</v>
      </c>
    </row>
    <row r="25" spans="2:29" ht="14.1" customHeight="1">
      <c r="B25" t="s">
        <v>11</v>
      </c>
      <c r="C25" s="3">
        <v>40</v>
      </c>
      <c r="E25" s="3">
        <v>1</v>
      </c>
      <c r="F25" s="3">
        <v>0</v>
      </c>
      <c r="G25" s="3">
        <v>0</v>
      </c>
      <c r="H25" s="3">
        <v>1</v>
      </c>
      <c r="I25" s="3">
        <v>5</v>
      </c>
      <c r="K25" s="3">
        <v>10</v>
      </c>
      <c r="L25">
        <f>K25/IF($L$5="A",$K$16,IF($L$5="B",$K$17,IF($L$5="C",$K$18,IF($L$5="D",$K$19,IF($L$5="E",$K$20,0)))))</f>
        <v>1</v>
      </c>
      <c r="N25">
        <f>I25*L25-E25*L26-F25*L27-G25*L28-H25*L29</f>
        <v>3</v>
      </c>
      <c r="O25">
        <f t="shared" ref="O25:O30" si="7">N25/C25</f>
        <v>7.4999999999999997E-2</v>
      </c>
      <c r="P25">
        <f>L25/$N$30</f>
        <v>0.10101010101010102</v>
      </c>
      <c r="Q25">
        <f>O25/$O$30</f>
        <v>0.90909090909090917</v>
      </c>
      <c r="S25">
        <f>(I25*L25-E25*L26-F25*L27-G25*L28-H25*L29)*$C$30/$C$21</f>
        <v>3</v>
      </c>
      <c r="T25">
        <f t="shared" ref="T25:T30" si="8">S25/C25</f>
        <v>7.4999999999999997E-2</v>
      </c>
      <c r="U25">
        <f>L25/$S$30</f>
        <v>0.10101010101010102</v>
      </c>
      <c r="V25">
        <f>T25/$T$30</f>
        <v>0.90909090909090917</v>
      </c>
      <c r="X25" s="1" t="s">
        <v>69</v>
      </c>
    </row>
    <row r="26" spans="2:29" ht="14.1" customHeight="1">
      <c r="B26" t="s">
        <v>12</v>
      </c>
      <c r="C26" s="3">
        <v>30</v>
      </c>
      <c r="D26" s="3">
        <v>1</v>
      </c>
      <c r="F26" s="3">
        <v>0</v>
      </c>
      <c r="G26" s="3">
        <v>1</v>
      </c>
      <c r="H26" s="3">
        <v>0</v>
      </c>
      <c r="I26" s="3">
        <v>2</v>
      </c>
      <c r="K26" s="3">
        <v>15</v>
      </c>
      <c r="L26">
        <f t="shared" ref="L26:L29" si="9">K26/IF($L$5="A",$K$16,IF($L$5="B",$K$17,IF($L$5="C",$K$18,IF($L$5="D",$K$19,IF($L$5="E",$K$20,0)))))</f>
        <v>1.5</v>
      </c>
      <c r="N26">
        <f>I26*L26-D26*L25-F26*L27-G26*L28-H26*L29</f>
        <v>1.6</v>
      </c>
      <c r="O26">
        <f t="shared" si="7"/>
        <v>5.3333333333333337E-2</v>
      </c>
      <c r="P26">
        <f>L26/$N$30</f>
        <v>0.15151515151515155</v>
      </c>
      <c r="Q26">
        <f>O26/$O$30</f>
        <v>0.64646464646464663</v>
      </c>
      <c r="S26">
        <f>(I26*L26-D26*L25-F26*L27-G26*L28-H26*L29)*$C$30/$C$21</f>
        <v>1.6</v>
      </c>
      <c r="T26">
        <f t="shared" si="8"/>
        <v>5.3333333333333337E-2</v>
      </c>
      <c r="U26">
        <f>L26/$S$30</f>
        <v>0.15151515151515155</v>
      </c>
      <c r="V26">
        <f>T26/$T$30</f>
        <v>0.64646464646464663</v>
      </c>
      <c r="X26" s="1" t="s">
        <v>70</v>
      </c>
    </row>
    <row r="27" spans="2:29" ht="14.1" customHeight="1">
      <c r="B27" t="s">
        <v>13</v>
      </c>
      <c r="C27" s="3">
        <v>30</v>
      </c>
      <c r="D27" s="3">
        <v>0</v>
      </c>
      <c r="E27" s="9">
        <v>0</v>
      </c>
      <c r="G27" s="3">
        <v>0</v>
      </c>
      <c r="H27" s="3">
        <v>0</v>
      </c>
      <c r="I27" s="3">
        <v>6</v>
      </c>
      <c r="K27" s="3">
        <v>5</v>
      </c>
      <c r="L27">
        <f t="shared" si="9"/>
        <v>0.5</v>
      </c>
      <c r="N27">
        <f>I27*L27-D27*L25-E27*L26-G27*L28-H27*L29</f>
        <v>3</v>
      </c>
      <c r="O27">
        <f t="shared" si="7"/>
        <v>0.1</v>
      </c>
      <c r="P27">
        <f>L27/$N$30</f>
        <v>5.0505050505050511E-2</v>
      </c>
      <c r="Q27">
        <f>O27/$O$30</f>
        <v>1.2121212121212124</v>
      </c>
      <c r="S27">
        <f>(I27*L27-D27*L25-E27*L26-G27*L28-H27*L29)*$C$30/$C$21</f>
        <v>3</v>
      </c>
      <c r="T27">
        <f t="shared" si="8"/>
        <v>0.1</v>
      </c>
      <c r="U27">
        <f>L27/$S$30</f>
        <v>5.0505050505050511E-2</v>
      </c>
      <c r="V27">
        <f>T27/$T$30</f>
        <v>1.2121212121212124</v>
      </c>
      <c r="X27" s="1" t="s">
        <v>71</v>
      </c>
    </row>
    <row r="28" spans="2:29" ht="14.1" customHeight="1">
      <c r="B28" t="s">
        <v>14</v>
      </c>
      <c r="C28" s="3">
        <v>10</v>
      </c>
      <c r="D28" s="3">
        <v>0.5</v>
      </c>
      <c r="E28" s="9">
        <v>0</v>
      </c>
      <c r="F28" s="9">
        <v>0</v>
      </c>
      <c r="H28" s="3">
        <v>0</v>
      </c>
      <c r="I28" s="3">
        <v>2</v>
      </c>
      <c r="K28" s="3">
        <v>4</v>
      </c>
      <c r="L28">
        <f t="shared" si="9"/>
        <v>0.4</v>
      </c>
      <c r="N28">
        <f>I28*L28-D28*L25-E28*L26-F28*L27-H28*L29</f>
        <v>0.30000000000000004</v>
      </c>
      <c r="O28">
        <f t="shared" si="7"/>
        <v>3.0000000000000006E-2</v>
      </c>
      <c r="P28">
        <f>L28/$N$30</f>
        <v>4.0404040404040414E-2</v>
      </c>
      <c r="Q28">
        <f>O28/$O$30</f>
        <v>0.36363636363636376</v>
      </c>
      <c r="S28">
        <f>(I28*L28-D28*L25-E28*L26-F28*L27-H28*L29)*$C$30/$C$21</f>
        <v>0.30000000000000004</v>
      </c>
      <c r="T28">
        <f t="shared" si="8"/>
        <v>3.0000000000000006E-2</v>
      </c>
      <c r="U28">
        <f>L28/$S$30</f>
        <v>4.0404040404040414E-2</v>
      </c>
      <c r="V28">
        <f>T28/$T$30</f>
        <v>0.36363636363636376</v>
      </c>
      <c r="X28" s="1" t="s">
        <v>72</v>
      </c>
      <c r="AC28" s="1"/>
    </row>
    <row r="29" spans="2:29" ht="14.1" customHeight="1">
      <c r="B29" t="s">
        <v>15</v>
      </c>
      <c r="C29" s="3">
        <v>10</v>
      </c>
      <c r="D29" s="3">
        <v>0</v>
      </c>
      <c r="E29" s="9">
        <v>0</v>
      </c>
      <c r="F29" s="9">
        <v>0</v>
      </c>
      <c r="G29" s="3">
        <v>0</v>
      </c>
      <c r="I29" s="3">
        <v>4</v>
      </c>
      <c r="K29" s="3">
        <v>5</v>
      </c>
      <c r="L29">
        <f t="shared" si="9"/>
        <v>0.5</v>
      </c>
      <c r="N29">
        <f>I29*L29-D29*L25-E29*L26-F29*L27-G29*L28</f>
        <v>2</v>
      </c>
      <c r="O29">
        <f t="shared" si="7"/>
        <v>0.2</v>
      </c>
      <c r="P29">
        <f>L29/$N$30</f>
        <v>5.0505050505050511E-2</v>
      </c>
      <c r="Q29">
        <f>O29/$O$30</f>
        <v>2.4242424242424248</v>
      </c>
      <c r="S29">
        <f>(I29*L29-D29*L25-E29*L26-F29*L27-G29*L28)*$C$30/$C$21</f>
        <v>2</v>
      </c>
      <c r="T29">
        <f t="shared" si="8"/>
        <v>0.2</v>
      </c>
      <c r="U29">
        <f>L29/$S$30</f>
        <v>5.0505050505050511E-2</v>
      </c>
      <c r="V29">
        <f>T29/$T$30</f>
        <v>2.4242424242424248</v>
      </c>
      <c r="X29" s="1" t="s">
        <v>73</v>
      </c>
      <c r="AC29" s="1"/>
    </row>
    <row r="30" spans="2:29" ht="14.1" customHeight="1">
      <c r="B30" t="s">
        <v>24</v>
      </c>
      <c r="C30">
        <f>SUM(C25:C29)</f>
        <v>120</v>
      </c>
      <c r="N30">
        <f>SUM(N25:N29)</f>
        <v>9.8999999999999986</v>
      </c>
      <c r="O30">
        <f t="shared" si="7"/>
        <v>8.249999999999999E-2</v>
      </c>
      <c r="S30">
        <f>SUM(S25:S29)</f>
        <v>9.8999999999999986</v>
      </c>
      <c r="T30">
        <f t="shared" si="8"/>
        <v>8.249999999999999E-2</v>
      </c>
      <c r="X30" s="10"/>
      <c r="Y30" s="1"/>
      <c r="AC30" s="1"/>
    </row>
    <row r="31" spans="2:29" ht="14.1" customHeight="1">
      <c r="X31" s="10"/>
      <c r="Y31" s="1"/>
      <c r="AC31" s="1"/>
    </row>
    <row r="32" spans="2:29" ht="14.1" customHeight="1">
      <c r="B32" s="1" t="s">
        <v>74</v>
      </c>
      <c r="O32" s="7"/>
      <c r="X32" s="11"/>
    </row>
    <row r="33" spans="2:24" ht="14.1" customHeight="1">
      <c r="B33" t="s">
        <v>1</v>
      </c>
      <c r="O33" s="7"/>
      <c r="X33" s="1"/>
    </row>
    <row r="34" spans="2:24" ht="14.1" customHeight="1">
      <c r="B34" t="s">
        <v>11</v>
      </c>
      <c r="D34">
        <f>(I7*L7-E7*L8-F7*L9-G7*L10-H7*L11)/(I7*L7)</f>
        <v>0.5</v>
      </c>
      <c r="E34">
        <f>E7/I7</f>
        <v>0.2</v>
      </c>
      <c r="F34">
        <f>F7/I7</f>
        <v>0</v>
      </c>
      <c r="G34">
        <f>G7/I7</f>
        <v>0</v>
      </c>
      <c r="H34">
        <f>H7/I7</f>
        <v>0.2</v>
      </c>
      <c r="L34">
        <f>U7/V7</f>
        <v>0.13333333333333336</v>
      </c>
      <c r="O34">
        <f>L34*D34+E34*E35*L35+F34*F36*L36+G34*G37*L37+H34*H38*L38</f>
        <v>9.583333333333334E-2</v>
      </c>
    </row>
    <row r="35" spans="2:24" ht="14.1" customHeight="1">
      <c r="B35" t="s">
        <v>12</v>
      </c>
      <c r="D35">
        <f>D8/I8</f>
        <v>0.5</v>
      </c>
      <c r="E35">
        <f>(I8*L8-D8*L7-F8*L9-G8*L10-H8*L11)/(I8*L8)</f>
        <v>0.625</v>
      </c>
      <c r="F35">
        <f>F8/I8</f>
        <v>0</v>
      </c>
      <c r="G35">
        <f>G8/I8</f>
        <v>0.5</v>
      </c>
      <c r="H35">
        <f>H8/I8</f>
        <v>0</v>
      </c>
      <c r="L35">
        <f>U8/V8</f>
        <v>0.2</v>
      </c>
      <c r="O35">
        <f>L35*E35+D35*D34*L34+F35*F36*L36+G35*G37*L37+H35*H38*L38</f>
        <v>0.17916666666666667</v>
      </c>
      <c r="R35" s="6"/>
      <c r="S35" s="6"/>
      <c r="T35" s="6"/>
      <c r="U35" s="6"/>
    </row>
    <row r="36" spans="2:24" ht="14.1" customHeight="1">
      <c r="B36" t="s">
        <v>13</v>
      </c>
      <c r="D36">
        <f>D9/I9</f>
        <v>0</v>
      </c>
      <c r="E36">
        <f>E9/I9</f>
        <v>0</v>
      </c>
      <c r="F36">
        <f>(I9*L9-D9*L7-E9*L8-G9*L10-H9*L11)/(I9*L9)</f>
        <v>1</v>
      </c>
      <c r="G36">
        <f>G9/I9</f>
        <v>0</v>
      </c>
      <c r="H36">
        <f>H9/I9</f>
        <v>0</v>
      </c>
      <c r="L36">
        <f>U9/V9</f>
        <v>4.1666666666666671E-2</v>
      </c>
      <c r="O36">
        <f>L36*F36+D36*D34*L34+E36*E35*L35+G36*G37*L37+H36*H38*L38</f>
        <v>4.1666666666666671E-2</v>
      </c>
      <c r="R36" s="6"/>
      <c r="S36" s="6"/>
      <c r="T36" s="6"/>
      <c r="U36" s="6"/>
    </row>
    <row r="37" spans="2:24" ht="14.1" customHeight="1">
      <c r="B37" t="s">
        <v>14</v>
      </c>
      <c r="D37">
        <f>D10/I10</f>
        <v>0.25</v>
      </c>
      <c r="E37">
        <f>E10/I10</f>
        <v>0</v>
      </c>
      <c r="F37">
        <f>F10/I10</f>
        <v>0</v>
      </c>
      <c r="G37">
        <f>(I10*L10-D10*L7-E10*L8-F10*L9-H10*L11)/(I10*L10)</f>
        <v>0.5</v>
      </c>
      <c r="H37">
        <f>H10/I10</f>
        <v>0</v>
      </c>
      <c r="L37">
        <f>U10/V10</f>
        <v>8.3333333333333343E-2</v>
      </c>
      <c r="O37">
        <f>L37*G37+D37*D34*L34+E37*E35*L35+F37*F36*L36+H37*H38*L38</f>
        <v>5.8333333333333341E-2</v>
      </c>
      <c r="R37" s="6"/>
      <c r="S37" s="5" t="s">
        <v>36</v>
      </c>
      <c r="T37" s="6"/>
      <c r="U37" s="6"/>
      <c r="V37" s="1" t="s">
        <v>37</v>
      </c>
      <c r="W37" s="1"/>
      <c r="X37" s="1"/>
    </row>
    <row r="38" spans="2:24" ht="14.1" customHeight="1">
      <c r="B38" t="s">
        <v>15</v>
      </c>
      <c r="D38">
        <f>D11/I11</f>
        <v>0</v>
      </c>
      <c r="E38">
        <f>E11/I11</f>
        <v>0</v>
      </c>
      <c r="F38">
        <f>F11/I11</f>
        <v>0</v>
      </c>
      <c r="G38">
        <f>G11/I11</f>
        <v>0</v>
      </c>
      <c r="H38">
        <f>(I11*L11-D11*L7-E11*L8-F11*L9-G11*L10)/(I11*L11)</f>
        <v>1</v>
      </c>
      <c r="L38">
        <f>U11/V11</f>
        <v>2.0833333333333336E-2</v>
      </c>
      <c r="O38">
        <f>L38*H38+D38*D34*L34+E38*E35*L35+F38*F36*L36+G38*G37*L37</f>
        <v>2.0833333333333336E-2</v>
      </c>
      <c r="R38" s="6"/>
      <c r="S38" s="5" t="s">
        <v>38</v>
      </c>
      <c r="T38" s="6"/>
      <c r="U38" s="6"/>
      <c r="V38" s="1" t="s">
        <v>39</v>
      </c>
      <c r="W38" s="1"/>
      <c r="X38" s="1"/>
    </row>
    <row r="39" spans="2:24" ht="14.1" customHeight="1">
      <c r="B39" t="s">
        <v>26</v>
      </c>
      <c r="Q39" s="4" t="s">
        <v>36</v>
      </c>
      <c r="R39" s="6"/>
      <c r="S39" s="5" t="s">
        <v>40</v>
      </c>
      <c r="T39" s="6"/>
      <c r="U39" s="6"/>
      <c r="V39" s="1">
        <v>1</v>
      </c>
      <c r="W39" s="1">
        <v>2</v>
      </c>
      <c r="X39" s="1">
        <v>3</v>
      </c>
    </row>
    <row r="40" spans="2:24" ht="14.1" customHeight="1">
      <c r="B40" t="s">
        <v>11</v>
      </c>
      <c r="D40">
        <f>(I16*L16-E16*L17-F16*L18-G16*L19-H16*L20)/(I16*L16)</f>
        <v>0.6</v>
      </c>
      <c r="E40">
        <f>E16/I16</f>
        <v>0.2</v>
      </c>
      <c r="F40">
        <f>F16/I16</f>
        <v>0</v>
      </c>
      <c r="G40">
        <f>G16/I16</f>
        <v>0</v>
      </c>
      <c r="H40">
        <f>H16/I16</f>
        <v>0.2</v>
      </c>
      <c r="K40">
        <f>P16/Q16</f>
        <v>0.11111111111111113</v>
      </c>
      <c r="L40">
        <f>U16/V16</f>
        <v>0.11111111111111113</v>
      </c>
      <c r="N40">
        <f>K40*D40+E40*E41*K41+F40*F42*K42+G40*G43*K43+H40*H44*K44</f>
        <v>9.583333333333334E-2</v>
      </c>
      <c r="O40">
        <f>L40*D40+E40*E41*L41+F40*F42*L42+G40*G43*L43+H40*H44*L44</f>
        <v>9.583333333333334E-2</v>
      </c>
      <c r="Q40">
        <f>1-N40/O34</f>
        <v>0</v>
      </c>
      <c r="S40" s="5">
        <f>(((C7+(E7/I8)*C8+(F7/I9)*C9+(G7/I10)*C10+(H7/I11)*C11)/I7)-((C16+(E16/I17)*C17+(F16/I18)*C18+(G16/I19)*C19+(H16/I20)*C20)/I16))/((C7+(E7/I8)*C8+(F7/I9)*C9+(G7/I10)*C10+(H7/I11)*C11)/I7)</f>
        <v>0</v>
      </c>
      <c r="V40" s="1">
        <v>100</v>
      </c>
      <c r="W40" s="1">
        <f>V40-S40*V40</f>
        <v>100</v>
      </c>
      <c r="X40" s="1">
        <f>W40-S46*W40</f>
        <v>100</v>
      </c>
    </row>
    <row r="41" spans="2:24" ht="14.1" customHeight="1">
      <c r="B41" t="s">
        <v>12</v>
      </c>
      <c r="D41">
        <f>D17/I17</f>
        <v>0.5</v>
      </c>
      <c r="E41">
        <f>(I17*L17-D17*L16-F17*L18-G17*L19-H17*L20)/(I17*L17)</f>
        <v>0.39999999999999997</v>
      </c>
      <c r="F41">
        <f>F17/I17</f>
        <v>0</v>
      </c>
      <c r="G41">
        <f>G17/I17</f>
        <v>1</v>
      </c>
      <c r="H41">
        <f>H17/I17</f>
        <v>0</v>
      </c>
      <c r="K41">
        <f>P17/Q17</f>
        <v>0.3125</v>
      </c>
      <c r="L41">
        <f t="shared" ref="L41:L44" si="10">U17/V17</f>
        <v>0.3125</v>
      </c>
      <c r="N41">
        <f>K41*E41+D41*D40*K40+F41*F42*K42+G41*G43*K43+H41*H44*K44</f>
        <v>0.24166666666666667</v>
      </c>
      <c r="O41">
        <f>L41*E41+D41*D40*L40+F41*F42*L42+G41*G43*L43+H41*H44*L44</f>
        <v>0.2416666666666667</v>
      </c>
      <c r="Q41">
        <f>1-N41/O35</f>
        <v>-0.34883720930232553</v>
      </c>
      <c r="S41" s="5">
        <f>(((C8+(D8/I7)*C7+(F8/I9)*C9+(G8/I10)*C10+(H8/I11)*C11)/I8)-((C17+(D17/I16)*C16+(F17/I18)*C18+(G17/I19)*C19+(H17/I20)*C20)/I17))/((C8+(D8/I7)*C7+(F8/I9)*C9+(G8/I10)*C10+(H8/I11)*C11)/I8)</f>
        <v>-0.34883720930232559</v>
      </c>
      <c r="V41" s="1">
        <v>100</v>
      </c>
      <c r="W41" s="1">
        <f t="shared" ref="W41:W44" si="11">V41-S41*V41</f>
        <v>134.88372093023256</v>
      </c>
      <c r="X41" s="1">
        <f t="shared" ref="X41:X44" si="12">W41-S47*W41</f>
        <v>100</v>
      </c>
    </row>
    <row r="42" spans="2:24" ht="14.1" customHeight="1">
      <c r="B42" t="s">
        <v>13</v>
      </c>
      <c r="D42">
        <f>D18/I18</f>
        <v>0</v>
      </c>
      <c r="E42">
        <f>E18/I18</f>
        <v>0</v>
      </c>
      <c r="F42">
        <f>(I18*L18-D18*L16-E18*L17-G18*L19-H18*L20)/(I18*L18)</f>
        <v>1</v>
      </c>
      <c r="G42">
        <f>G18/I18</f>
        <v>0</v>
      </c>
      <c r="H42">
        <f>H18/I18</f>
        <v>0</v>
      </c>
      <c r="K42">
        <f>P18/Q18</f>
        <v>4.1666666666666671E-2</v>
      </c>
      <c r="L42">
        <f t="shared" si="10"/>
        <v>4.1666666666666671E-2</v>
      </c>
      <c r="N42">
        <f>K42*F42+D42*D40*K40+E42*E41*K41+G42*G43*K43+H42*H44*K44</f>
        <v>4.1666666666666671E-2</v>
      </c>
      <c r="O42">
        <f>L42*F42+D42*D40*L40+E42*E41*L41+G42*G43*L43+H42*H44*L44</f>
        <v>4.1666666666666671E-2</v>
      </c>
      <c r="Q42">
        <f>1-N42/O36</f>
        <v>0</v>
      </c>
      <c r="S42" s="5">
        <f>(((C9+(D9/I7)*C7+(E9/I8)*C8+(G9/I10)*C10+(H9/I11)*C11)/I9)-((C18+(D18/I16)*C16+(E18/I17)*C17+(G18/I19)*C19+(H18/I20)*C20)/I18))/((C9+(D9/I7)*C7+(E9/I8)*C8+(G9/I10)*C10+(H9/I11)*C11)/I9)</f>
        <v>0</v>
      </c>
      <c r="V42" s="1">
        <v>100</v>
      </c>
      <c r="W42" s="1">
        <f t="shared" si="11"/>
        <v>100</v>
      </c>
      <c r="X42" s="1">
        <f t="shared" si="12"/>
        <v>100</v>
      </c>
    </row>
    <row r="43" spans="2:24" ht="14.1" customHeight="1">
      <c r="B43" t="s">
        <v>14</v>
      </c>
      <c r="D43">
        <f>D19/I19</f>
        <v>0.5</v>
      </c>
      <c r="E43">
        <f>E19/I19</f>
        <v>0</v>
      </c>
      <c r="F43">
        <f>F19/I19</f>
        <v>0</v>
      </c>
      <c r="G43">
        <f>(I19*L19-D19*L16-E19*L17-F19*L18-H19*L20)/(I19*L19)</f>
        <v>-0.24999999999999994</v>
      </c>
      <c r="H43">
        <f>H19/I19</f>
        <v>0</v>
      </c>
      <c r="K43">
        <f>P19/Q19</f>
        <v>-0.33333333333333343</v>
      </c>
      <c r="L43">
        <f t="shared" si="10"/>
        <v>-0.33333333333333348</v>
      </c>
      <c r="N43">
        <f>K43*G43+D43*D40*K40+E43*E41*K41+F43*F42*K42+H43*H44*K44</f>
        <v>0.11666666666666668</v>
      </c>
      <c r="O43">
        <f>L43*G43+D43*D40*L40+E43*E41*L41+F43*F42*L42+H43*H44*L44</f>
        <v>0.1166666666666667</v>
      </c>
      <c r="Q43">
        <f>1-N43/O37</f>
        <v>-1</v>
      </c>
      <c r="S43" s="5">
        <f>(((C10+(D10/I7)*C7+(E10/I8)*C8+(F10/I9)*C9+(H10/I11)*C11)/I10)-((C19+(D19/I16)*C16+(E19/I17)*C17+(F19/I18)*C18+(H19/I20)*C20)/I19))/((C10+(D10/I7)*C7+(E10/I8)*C8+(F10/I9)*C9+(H10/I11)*C11)/I10)</f>
        <v>-1</v>
      </c>
      <c r="V43" s="1">
        <v>100</v>
      </c>
      <c r="W43" s="1">
        <f>V43-S43*V43</f>
        <v>200</v>
      </c>
      <c r="X43" s="1">
        <f>W43-S49*W43</f>
        <v>100</v>
      </c>
    </row>
    <row r="44" spans="2:24" ht="14.1" customHeight="1">
      <c r="B44" t="s">
        <v>15</v>
      </c>
      <c r="D44">
        <f>D20/I20</f>
        <v>0</v>
      </c>
      <c r="E44">
        <f>E20/I20</f>
        <v>0</v>
      </c>
      <c r="F44">
        <f>F20/I20</f>
        <v>0</v>
      </c>
      <c r="G44">
        <f>G20/I20</f>
        <v>0</v>
      </c>
      <c r="H44">
        <f>(I20*L20-D20*L16-E20*L17-F20*L18-G20*L19)/(I20*L20)</f>
        <v>1</v>
      </c>
      <c r="K44">
        <f>P20/Q20</f>
        <v>2.0833333333333336E-2</v>
      </c>
      <c r="L44">
        <f t="shared" si="10"/>
        <v>2.0833333333333336E-2</v>
      </c>
      <c r="N44">
        <f>K44*H44+D44*D40*K40+E44*E41*K41+F44*F42*K42+G44*G43*K43</f>
        <v>2.0833333333333336E-2</v>
      </c>
      <c r="O44">
        <f>L44*H44+D44*D40*L40+E44*E41*L41+F44*F42*L42+G44*G43*L43</f>
        <v>2.0833333333333336E-2</v>
      </c>
      <c r="Q44">
        <f>1-N44/O38</f>
        <v>0</v>
      </c>
      <c r="S44" s="5">
        <f>(((C11+(D11/I7)*C7+(E11/I8)*C8+(F11/I9)*C9+(G11/I10)*C10)/I11)-((C20+(D20/I16)*C16+(E20/I17)*C17+(F20/I18)*C18+(G20/I19)*C19)/I20))/((C11+(D11/I7)*C7+(E11/I8)*C8+(F11/I9)*C9+(G11/I10)*C10)/I11)</f>
        <v>0</v>
      </c>
      <c r="V44" s="1">
        <v>100</v>
      </c>
      <c r="W44" s="1">
        <f t="shared" si="11"/>
        <v>100</v>
      </c>
      <c r="X44" s="1">
        <f t="shared" si="12"/>
        <v>100</v>
      </c>
    </row>
    <row r="45" spans="2:24" ht="14.1" customHeight="1">
      <c r="B45" t="s">
        <v>68</v>
      </c>
      <c r="O45" s="2"/>
    </row>
    <row r="46" spans="2:24" ht="14.1" customHeight="1">
      <c r="B46" t="s">
        <v>11</v>
      </c>
      <c r="D46">
        <f>(I25*L25-E25*L26-F25*L27-G25*L28-H25*L29)/(I25*L25)</f>
        <v>0.6</v>
      </c>
      <c r="E46">
        <f>E25/I25</f>
        <v>0.2</v>
      </c>
      <c r="F46">
        <f>F25/I25</f>
        <v>0</v>
      </c>
      <c r="G46">
        <f>G25/I25</f>
        <v>0</v>
      </c>
      <c r="H46">
        <f>H25/I25</f>
        <v>0.2</v>
      </c>
      <c r="K46">
        <f>P25/Q25</f>
        <v>0.11111111111111112</v>
      </c>
      <c r="N46">
        <f>K46*D46+E46*E47*K47+F46*F48*K48+G46*G49*K49+H46*H50*K50</f>
        <v>9.583333333333334E-2</v>
      </c>
      <c r="O46" s="2"/>
      <c r="Q46">
        <f>1-N46/O40</f>
        <v>0</v>
      </c>
      <c r="S46" s="5">
        <f>(((C16+(E16/I17)*C17+(F16/I18)*C18+(G16/I19)*C19+(H16/I20)*C20)/I16)-((C25+(E25/I26)*C26+(F25/I27)*C27+(G25/I28)*C28+(H25/I29)*C29)/I25))/((C16+(E16/I17)*C17+(F16/I18)*C18+(G16/I19)*C19+(H16/I20)*C20)/I16)</f>
        <v>0</v>
      </c>
    </row>
    <row r="47" spans="2:24" ht="14.1" customHeight="1">
      <c r="B47" t="s">
        <v>12</v>
      </c>
      <c r="D47">
        <f>D26/I26</f>
        <v>0.5</v>
      </c>
      <c r="E47">
        <f>(I26*L26-D26*L25-F26*L27-G26*L28-H26*L29)/(I26*L26)</f>
        <v>0.53333333333333333</v>
      </c>
      <c r="F47">
        <f>F26/I26</f>
        <v>0</v>
      </c>
      <c r="G47">
        <f>G26/I26</f>
        <v>0.5</v>
      </c>
      <c r="H47">
        <f>H26/I26</f>
        <v>0</v>
      </c>
      <c r="K47">
        <f>P26/Q26</f>
        <v>0.234375</v>
      </c>
      <c r="N47">
        <f>K47*E47+D47*D46*K46+F47*F48*K48+G47*G49*K49+H47*H50*K50</f>
        <v>0.17916666666666667</v>
      </c>
      <c r="O47" s="2"/>
      <c r="Q47">
        <f>1-N47/O41</f>
        <v>0.25862068965517249</v>
      </c>
      <c r="S47" s="5">
        <f>(((C17+(D17/I16)*C16+(F17/I18)*C18+(G17/I19)*C19+(H17/I20)*C20)/I17)-((C26+(D26/I25)*C25+(F26/I27)*C27+(G26/I28)*C28+(H26/I29)*C29)/I26))/((C17+(D17/I16)*C16+(F17/I18)*C18+(G17/I19)*C19+(H17/I20)*C20)/I17)</f>
        <v>0.25862068965517243</v>
      </c>
    </row>
    <row r="48" spans="2:24" ht="14.1" customHeight="1">
      <c r="B48" t="s">
        <v>13</v>
      </c>
      <c r="D48">
        <f>D27/I27</f>
        <v>0</v>
      </c>
      <c r="E48">
        <f>E27/I27</f>
        <v>0</v>
      </c>
      <c r="F48">
        <f>(I27*L27-D27*L25-E27*L26-G27*L28-H27*L29)/(I27*L27)</f>
        <v>1</v>
      </c>
      <c r="G48">
        <f>G27/I27</f>
        <v>0</v>
      </c>
      <c r="H48">
        <f>H27/I27</f>
        <v>0</v>
      </c>
      <c r="K48">
        <f>P27/Q27</f>
        <v>4.1666666666666664E-2</v>
      </c>
      <c r="N48">
        <f>K48*F48+D48*D46*K46+E48*E47*K47+G48*G49*K49+H48*H50*K50</f>
        <v>4.1666666666666664E-2</v>
      </c>
      <c r="O48" s="2"/>
      <c r="Q48">
        <f t="shared" ref="Q48:Q50" si="13">1-N48/O42</f>
        <v>0</v>
      </c>
      <c r="S48" s="5">
        <f>(((C18+(D18/I16)*C16+(E18/I17)*C17+(G18/I20)*C19+(H18/I20)*C20)/I18)-((C27+(D27/I25)*C25+(E27/I26)*C26+(G27/I28)*C28+(H27/I29)*C29)/I27))/((C18+(D18/I16)*C16+(E18/I17)*C17+(G18/I19)*C19+(H18/I19)*C20)/I18)</f>
        <v>0</v>
      </c>
    </row>
    <row r="49" spans="2:19" ht="14.1" customHeight="1">
      <c r="B49" t="s">
        <v>14</v>
      </c>
      <c r="D49">
        <f>D28/I28</f>
        <v>0.25</v>
      </c>
      <c r="E49">
        <f>E28/I28</f>
        <v>0</v>
      </c>
      <c r="F49">
        <f>F28/I28</f>
        <v>0</v>
      </c>
      <c r="G49">
        <f>(I28*L28-D28*L25-E28*L26-F28*L27-H28*L29)/(I28*L28)</f>
        <v>0.37500000000000006</v>
      </c>
      <c r="H49">
        <f>H28/I28</f>
        <v>0</v>
      </c>
      <c r="K49">
        <f>P28/Q28</f>
        <v>0.1111111111111111</v>
      </c>
      <c r="N49">
        <f>K49*G49+D49*D46*K46+E49*E47*K47+F49*F48*K48+H49*H50*K50</f>
        <v>5.8333333333333334E-2</v>
      </c>
      <c r="Q49">
        <f>1-N49/O43</f>
        <v>0.50000000000000011</v>
      </c>
      <c r="S49" s="5">
        <f>(((C19+(D19/I16)*C16+(E19/I17)*C17+(F19/I18)*C18+(H19/I20)*C20)/I19)-((C28+(D28/I25)*C25+(E28/I26)*C26+(F28/I27)*C27+(H28/I29)*C29)/I28))/((C19+(D19/I16)*C16+(E19/I17)*C17+(F19/I18)*C18+(H19/I20)*C20)/I19)</f>
        <v>0.5</v>
      </c>
    </row>
    <row r="50" spans="2:19" ht="14.1" customHeight="1">
      <c r="B50" t="s">
        <v>15</v>
      </c>
      <c r="D50">
        <f>D29/I29</f>
        <v>0</v>
      </c>
      <c r="E50">
        <f>E29/I29</f>
        <v>0</v>
      </c>
      <c r="F50">
        <f>F29/I29</f>
        <v>0</v>
      </c>
      <c r="G50">
        <f>G29/I29</f>
        <v>0</v>
      </c>
      <c r="H50">
        <f>(I29*L29-D29*L25-E29*L26-F29*L27-G29*L28)/(I29*L29)</f>
        <v>1</v>
      </c>
      <c r="K50">
        <f>P29/Q29</f>
        <v>2.0833333333333332E-2</v>
      </c>
      <c r="N50">
        <f>K50*H50+D50*D46*K46+E50*E47*K47+F50*F48*K48+G50*G49*K49</f>
        <v>2.0833333333333332E-2</v>
      </c>
      <c r="Q50">
        <f t="shared" si="13"/>
        <v>0</v>
      </c>
      <c r="S50" s="5">
        <f>(((C20+(D20/I16)*C16+(E20/I17)*C17+(F20/I18)*C18+(G20/I19)*C19)/I20)-((C29+(D29/I25)*C25+(E29/I26)*C26+(F29/I27)*C27+(G29/I28)*C28)/I29))/((C20+(D20/I16)*C16+(E20/I17)*C17+(F20/I18)*C18+(G20/I19)*C19)/I20)</f>
        <v>0</v>
      </c>
    </row>
  </sheetData>
  <sheetProtection sheet="1" objects="1" scenarios="1"/>
  <protectedRanges>
    <protectedRange sqref="L5" name="Bereik6"/>
    <protectedRange sqref="K7:K29" name="Bereik5"/>
    <protectedRange sqref="C29:I29" name="Bereik4"/>
    <protectedRange sqref="C20:I27" name="Bereik3"/>
    <protectedRange sqref="C11:I18" name="Bereik2"/>
    <protectedRange sqref="C7:I9" name="Bereik1"/>
  </protectedRange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7"/>
  <sheetViews>
    <sheetView topLeftCell="A10" workbookViewId="0">
      <selection activeCell="J46" sqref="J46"/>
    </sheetView>
  </sheetViews>
  <sheetFormatPr defaultRowHeight="15"/>
  <cols>
    <col min="1" max="1" width="3.140625" customWidth="1"/>
    <col min="2" max="10" width="15" customWidth="1"/>
    <col min="11" max="11" width="4" customWidth="1"/>
    <col min="12" max="12" width="11.140625" customWidth="1"/>
  </cols>
  <sheetData>
    <row r="1" spans="1:17">
      <c r="A1" s="1" t="s">
        <v>75</v>
      </c>
    </row>
    <row r="2" spans="1:17">
      <c r="B2" s="1"/>
    </row>
    <row r="3" spans="1:17">
      <c r="B3" t="s">
        <v>76</v>
      </c>
      <c r="C3" t="s">
        <v>77</v>
      </c>
      <c r="D3" t="s">
        <v>78</v>
      </c>
      <c r="E3" t="s">
        <v>79</v>
      </c>
      <c r="F3" t="s">
        <v>80</v>
      </c>
      <c r="G3" t="s">
        <v>81</v>
      </c>
      <c r="H3" t="s">
        <v>82</v>
      </c>
      <c r="I3" t="s">
        <v>83</v>
      </c>
      <c r="J3" t="s">
        <v>84</v>
      </c>
    </row>
    <row r="4" spans="1:17">
      <c r="F4" t="s">
        <v>85</v>
      </c>
    </row>
    <row r="5" spans="1:17">
      <c r="B5" t="s">
        <v>86</v>
      </c>
      <c r="C5" t="s">
        <v>87</v>
      </c>
      <c r="D5" t="s">
        <v>88</v>
      </c>
      <c r="F5" t="s">
        <v>89</v>
      </c>
      <c r="I5" t="s">
        <v>90</v>
      </c>
      <c r="J5" t="s">
        <v>91</v>
      </c>
    </row>
    <row r="6" spans="1:17">
      <c r="B6" t="s">
        <v>92</v>
      </c>
      <c r="C6" t="s">
        <v>93</v>
      </c>
      <c r="D6" t="s">
        <v>94</v>
      </c>
      <c r="F6" t="s">
        <v>95</v>
      </c>
      <c r="G6" t="s">
        <v>85</v>
      </c>
      <c r="H6" t="s">
        <v>96</v>
      </c>
      <c r="I6" t="s">
        <v>86</v>
      </c>
      <c r="J6" t="s">
        <v>97</v>
      </c>
      <c r="L6">
        <v>10</v>
      </c>
      <c r="M6">
        <v>11</v>
      </c>
      <c r="N6">
        <v>12</v>
      </c>
      <c r="O6">
        <v>13</v>
      </c>
      <c r="P6">
        <v>14</v>
      </c>
    </row>
    <row r="7" spans="1:17"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</row>
    <row r="8" spans="1:17">
      <c r="B8" t="s">
        <v>107</v>
      </c>
      <c r="C8" t="s">
        <v>108</v>
      </c>
      <c r="D8" t="s">
        <v>109</v>
      </c>
      <c r="E8" t="s">
        <v>110</v>
      </c>
      <c r="F8" t="s">
        <v>111</v>
      </c>
      <c r="G8" t="s">
        <v>112</v>
      </c>
      <c r="H8" t="s">
        <v>113</v>
      </c>
      <c r="I8" t="s">
        <v>114</v>
      </c>
      <c r="J8" t="s">
        <v>115</v>
      </c>
      <c r="L8" t="s">
        <v>116</v>
      </c>
      <c r="M8" t="s">
        <v>2</v>
      </c>
      <c r="N8" t="s">
        <v>0</v>
      </c>
      <c r="O8" t="s">
        <v>0</v>
      </c>
      <c r="P8" t="s">
        <v>36</v>
      </c>
      <c r="Q8" s="5" t="s">
        <v>36</v>
      </c>
    </row>
    <row r="9" spans="1:17">
      <c r="B9" t="s">
        <v>117</v>
      </c>
      <c r="C9" t="s">
        <v>118</v>
      </c>
      <c r="D9" t="s">
        <v>119</v>
      </c>
      <c r="E9" t="s">
        <v>120</v>
      </c>
      <c r="F9" t="s">
        <v>110</v>
      </c>
      <c r="G9" t="s">
        <v>121</v>
      </c>
      <c r="H9" t="s">
        <v>122</v>
      </c>
      <c r="I9" t="s">
        <v>123</v>
      </c>
      <c r="J9" t="s">
        <v>124</v>
      </c>
      <c r="L9" t="s">
        <v>125</v>
      </c>
      <c r="M9" t="s">
        <v>7</v>
      </c>
      <c r="N9" t="s">
        <v>3</v>
      </c>
      <c r="O9" t="s">
        <v>2</v>
      </c>
      <c r="P9" t="s">
        <v>126</v>
      </c>
      <c r="Q9" s="5" t="s">
        <v>38</v>
      </c>
    </row>
    <row r="10" spans="1:17">
      <c r="B10" t="s">
        <v>127</v>
      </c>
      <c r="C10" t="s">
        <v>128</v>
      </c>
      <c r="D10" t="s">
        <v>129</v>
      </c>
      <c r="E10" t="s">
        <v>130</v>
      </c>
      <c r="F10" t="s">
        <v>131</v>
      </c>
      <c r="H10" t="s">
        <v>132</v>
      </c>
      <c r="I10" t="s">
        <v>133</v>
      </c>
      <c r="J10" t="s">
        <v>133</v>
      </c>
      <c r="L10" t="s">
        <v>134</v>
      </c>
      <c r="M10" t="s">
        <v>10</v>
      </c>
      <c r="N10" t="s">
        <v>8</v>
      </c>
      <c r="O10" t="s">
        <v>7</v>
      </c>
      <c r="P10" t="s">
        <v>135</v>
      </c>
      <c r="Q10" s="5" t="s">
        <v>40</v>
      </c>
    </row>
    <row r="11" spans="1:17">
      <c r="D11" t="s">
        <v>136</v>
      </c>
      <c r="F11" t="s">
        <v>130</v>
      </c>
      <c r="N11" t="s">
        <v>137</v>
      </c>
      <c r="O11" t="s">
        <v>10</v>
      </c>
    </row>
    <row r="13" spans="1:17">
      <c r="B13" t="s">
        <v>138</v>
      </c>
      <c r="C13" t="s">
        <v>138</v>
      </c>
      <c r="D13" t="s">
        <v>138</v>
      </c>
      <c r="E13" t="s">
        <v>139</v>
      </c>
    </row>
    <row r="14" spans="1:17">
      <c r="A14">
        <v>1</v>
      </c>
      <c r="B14">
        <v>150</v>
      </c>
      <c r="C14">
        <v>12</v>
      </c>
      <c r="D14">
        <f>C14*10</f>
        <v>120</v>
      </c>
      <c r="E14">
        <f>100*(B14-D14)/D14</f>
        <v>25</v>
      </c>
      <c r="F14">
        <f>(D14/B14)*10</f>
        <v>8</v>
      </c>
      <c r="G14">
        <f>((B14-D14)/B14)*10</f>
        <v>2</v>
      </c>
      <c r="H14">
        <f>F14+G14</f>
        <v>10</v>
      </c>
      <c r="I14">
        <f>(100/B14)*J14</f>
        <v>8.3333333333333321</v>
      </c>
      <c r="J14">
        <f>H14*(1+E14/100)</f>
        <v>12.5</v>
      </c>
      <c r="L14">
        <f>J14/B14</f>
        <v>8.3333333333333329E-2</v>
      </c>
      <c r="M14">
        <f>J14/10</f>
        <v>1.25</v>
      </c>
      <c r="N14">
        <f>L14/J14</f>
        <v>6.6666666666666662E-3</v>
      </c>
      <c r="O14">
        <v>1</v>
      </c>
    </row>
    <row r="15" spans="1:17">
      <c r="A15">
        <v>2</v>
      </c>
      <c r="B15">
        <v>150</v>
      </c>
      <c r="C15">
        <v>13</v>
      </c>
      <c r="D15">
        <f t="shared" ref="D15:D27" si="0">C15*10</f>
        <v>130</v>
      </c>
      <c r="E15">
        <f t="shared" ref="E15:E27" si="1">100*(B15-D15)/D15</f>
        <v>15.384615384615385</v>
      </c>
      <c r="F15">
        <f t="shared" ref="F15:F27" si="2">(D15/B15)*10</f>
        <v>8.6666666666666679</v>
      </c>
      <c r="G15">
        <f t="shared" ref="G15:G27" si="3">((B15-D15)/B15)*10</f>
        <v>1.3333333333333333</v>
      </c>
      <c r="H15">
        <f t="shared" ref="H15:H27" si="4">F15+G15</f>
        <v>10.000000000000002</v>
      </c>
      <c r="I15">
        <f t="shared" ref="I15:I27" si="5">(100/B15)*J15</f>
        <v>7.6923076923076934</v>
      </c>
      <c r="J15">
        <f t="shared" ref="J15:J26" si="6">H15*(1+E15/100)</f>
        <v>11.53846153846154</v>
      </c>
      <c r="L15">
        <f t="shared" ref="L15:L27" si="7">J15/B15</f>
        <v>7.6923076923076927E-2</v>
      </c>
      <c r="M15">
        <f>J15/10</f>
        <v>1.153846153846154</v>
      </c>
      <c r="N15">
        <f>L15/J15</f>
        <v>6.6666666666666662E-3</v>
      </c>
      <c r="O15">
        <v>1</v>
      </c>
      <c r="P15">
        <f>1-N15/$N$14</f>
        <v>0</v>
      </c>
      <c r="Q15" s="5">
        <f t="shared" ref="Q15:Q16" si="8">(10/$B$14-10/B15)/(10/$B$14)</f>
        <v>0</v>
      </c>
    </row>
    <row r="16" spans="1:17">
      <c r="A16">
        <v>3</v>
      </c>
      <c r="B16">
        <v>150</v>
      </c>
      <c r="C16">
        <v>10</v>
      </c>
      <c r="D16">
        <f t="shared" si="0"/>
        <v>100</v>
      </c>
      <c r="E16">
        <f t="shared" si="1"/>
        <v>50</v>
      </c>
      <c r="F16">
        <f t="shared" si="2"/>
        <v>6.6666666666666661</v>
      </c>
      <c r="G16">
        <f t="shared" si="3"/>
        <v>3.333333333333333</v>
      </c>
      <c r="H16">
        <f t="shared" si="4"/>
        <v>10</v>
      </c>
      <c r="I16">
        <f>(100/B16)*J16</f>
        <v>10</v>
      </c>
      <c r="J16">
        <f>H16*(1+E16/100)</f>
        <v>15</v>
      </c>
      <c r="L16">
        <f t="shared" si="7"/>
        <v>0.1</v>
      </c>
      <c r="M16">
        <f t="shared" ref="M16:M27" si="9">J16/10</f>
        <v>1.5</v>
      </c>
      <c r="N16">
        <f t="shared" ref="N16:N27" si="10">L16/J16</f>
        <v>6.6666666666666671E-3</v>
      </c>
      <c r="O16">
        <v>1</v>
      </c>
      <c r="P16">
        <f t="shared" ref="P16" si="11">1-N16/$N$14</f>
        <v>0</v>
      </c>
      <c r="Q16" s="5">
        <f t="shared" si="8"/>
        <v>0</v>
      </c>
    </row>
    <row r="17" spans="1:17">
      <c r="A17">
        <v>4</v>
      </c>
      <c r="B17">
        <v>140</v>
      </c>
      <c r="C17">
        <v>12</v>
      </c>
      <c r="D17">
        <f t="shared" si="0"/>
        <v>120</v>
      </c>
      <c r="E17">
        <f t="shared" si="1"/>
        <v>16.666666666666668</v>
      </c>
      <c r="F17">
        <f t="shared" si="2"/>
        <v>8.5714285714285712</v>
      </c>
      <c r="G17">
        <f t="shared" si="3"/>
        <v>1.4285714285714284</v>
      </c>
      <c r="H17">
        <f t="shared" si="4"/>
        <v>10</v>
      </c>
      <c r="I17" s="8">
        <f>(100/B17)*J17</f>
        <v>8.3333333333333339</v>
      </c>
      <c r="J17">
        <f t="shared" si="6"/>
        <v>11.666666666666668</v>
      </c>
      <c r="L17">
        <f t="shared" si="7"/>
        <v>8.3333333333333343E-2</v>
      </c>
      <c r="M17">
        <f t="shared" si="9"/>
        <v>1.1666666666666667</v>
      </c>
      <c r="N17">
        <f t="shared" si="10"/>
        <v>7.1428571428571426E-3</v>
      </c>
      <c r="O17">
        <v>1</v>
      </c>
      <c r="P17">
        <f>1-N17/$N$14</f>
        <v>-7.1428571428571397E-2</v>
      </c>
      <c r="Q17" s="5">
        <f>(10/$B$14-10/B17)/(10/$B$14)</f>
        <v>-7.1428571428571383E-2</v>
      </c>
    </row>
    <row r="18" spans="1:17">
      <c r="A18">
        <v>5</v>
      </c>
      <c r="B18">
        <v>140</v>
      </c>
      <c r="C18">
        <v>11</v>
      </c>
      <c r="D18">
        <f t="shared" si="0"/>
        <v>110</v>
      </c>
      <c r="E18">
        <f t="shared" si="1"/>
        <v>27.272727272727273</v>
      </c>
      <c r="F18">
        <f t="shared" si="2"/>
        <v>7.8571428571428568</v>
      </c>
      <c r="G18">
        <f t="shared" si="3"/>
        <v>2.1428571428571428</v>
      </c>
      <c r="H18">
        <f t="shared" si="4"/>
        <v>10</v>
      </c>
      <c r="I18">
        <f t="shared" si="5"/>
        <v>9.0909090909090899</v>
      </c>
      <c r="J18">
        <f t="shared" si="6"/>
        <v>12.727272727272727</v>
      </c>
      <c r="L18">
        <f t="shared" si="7"/>
        <v>9.0909090909090898E-2</v>
      </c>
      <c r="M18">
        <f t="shared" si="9"/>
        <v>1.2727272727272727</v>
      </c>
      <c r="N18">
        <f t="shared" si="10"/>
        <v>7.1428571428571426E-3</v>
      </c>
      <c r="O18">
        <v>1</v>
      </c>
      <c r="P18">
        <f>1-N18/$N$14</f>
        <v>-7.1428571428571397E-2</v>
      </c>
      <c r="Q18" s="5">
        <f t="shared" ref="Q18:Q27" si="12">(10/$B$14-10/B18)/(10/$B$14)</f>
        <v>-7.1428571428571383E-2</v>
      </c>
    </row>
    <row r="19" spans="1:17">
      <c r="A19">
        <v>6</v>
      </c>
      <c r="B19">
        <v>130</v>
      </c>
      <c r="C19">
        <v>12</v>
      </c>
      <c r="D19">
        <f t="shared" si="0"/>
        <v>120</v>
      </c>
      <c r="E19">
        <f t="shared" si="1"/>
        <v>8.3333333333333339</v>
      </c>
      <c r="F19">
        <f t="shared" si="2"/>
        <v>9.2307692307692317</v>
      </c>
      <c r="G19">
        <f t="shared" si="3"/>
        <v>0.76923076923076927</v>
      </c>
      <c r="H19">
        <f t="shared" si="4"/>
        <v>10.000000000000002</v>
      </c>
      <c r="I19">
        <f t="shared" si="5"/>
        <v>8.3333333333333339</v>
      </c>
      <c r="J19">
        <f t="shared" si="6"/>
        <v>10.833333333333334</v>
      </c>
      <c r="L19">
        <f t="shared" si="7"/>
        <v>8.3333333333333343E-2</v>
      </c>
      <c r="M19">
        <f t="shared" si="9"/>
        <v>1.0833333333333335</v>
      </c>
      <c r="N19">
        <f t="shared" si="10"/>
        <v>7.6923076923076927E-3</v>
      </c>
      <c r="O19">
        <v>1</v>
      </c>
      <c r="P19">
        <f t="shared" ref="P19:P27" si="13">1-N19/$N$14</f>
        <v>-0.15384615384615397</v>
      </c>
      <c r="Q19" s="5">
        <f t="shared" si="12"/>
        <v>-0.15384615384615394</v>
      </c>
    </row>
    <row r="20" spans="1:17">
      <c r="A20">
        <v>7</v>
      </c>
      <c r="B20">
        <v>130</v>
      </c>
      <c r="C20">
        <v>10</v>
      </c>
      <c r="D20">
        <f t="shared" si="0"/>
        <v>100</v>
      </c>
      <c r="E20">
        <f t="shared" si="1"/>
        <v>30</v>
      </c>
      <c r="F20">
        <f t="shared" si="2"/>
        <v>7.6923076923076925</v>
      </c>
      <c r="G20">
        <f>((B20-D20)/B20)*10</f>
        <v>2.3076923076923079</v>
      </c>
      <c r="H20">
        <f t="shared" si="4"/>
        <v>10</v>
      </c>
      <c r="I20">
        <f t="shared" si="5"/>
        <v>10</v>
      </c>
      <c r="J20">
        <f t="shared" si="6"/>
        <v>13</v>
      </c>
      <c r="L20">
        <f t="shared" si="7"/>
        <v>0.1</v>
      </c>
      <c r="M20">
        <f t="shared" si="9"/>
        <v>1.3</v>
      </c>
      <c r="N20">
        <f t="shared" si="10"/>
        <v>7.6923076923076927E-3</v>
      </c>
      <c r="O20">
        <v>1</v>
      </c>
      <c r="P20">
        <f>1-N20/$N$14</f>
        <v>-0.15384615384615397</v>
      </c>
      <c r="Q20" s="5">
        <f>(10/$B$14-10/B20)/(10/$B$14)</f>
        <v>-0.15384615384615394</v>
      </c>
    </row>
    <row r="21" spans="1:17">
      <c r="A21">
        <v>8</v>
      </c>
      <c r="B21">
        <v>120</v>
      </c>
      <c r="C21">
        <v>11</v>
      </c>
      <c r="D21">
        <f t="shared" si="0"/>
        <v>110</v>
      </c>
      <c r="E21">
        <f t="shared" si="1"/>
        <v>9.0909090909090917</v>
      </c>
      <c r="F21">
        <f t="shared" si="2"/>
        <v>9.1666666666666661</v>
      </c>
      <c r="G21">
        <f t="shared" si="3"/>
        <v>0.83333333333333326</v>
      </c>
      <c r="H21">
        <f t="shared" si="4"/>
        <v>10</v>
      </c>
      <c r="I21">
        <f t="shared" si="5"/>
        <v>9.0909090909090899</v>
      </c>
      <c r="J21">
        <f t="shared" si="6"/>
        <v>10.909090909090908</v>
      </c>
      <c r="L21">
        <f>J21/B21</f>
        <v>9.0909090909090898E-2</v>
      </c>
      <c r="M21">
        <f t="shared" si="9"/>
        <v>1.0909090909090908</v>
      </c>
      <c r="N21">
        <f>L21/J21</f>
        <v>8.3333333333333332E-3</v>
      </c>
      <c r="O21">
        <v>1</v>
      </c>
      <c r="P21">
        <f t="shared" si="13"/>
        <v>-0.25</v>
      </c>
      <c r="Q21" s="5">
        <f>(10/$B$14-10/B21)/(10/$B$14)</f>
        <v>-0.24999999999999994</v>
      </c>
    </row>
    <row r="22" spans="1:17">
      <c r="A22">
        <v>9</v>
      </c>
      <c r="B22">
        <v>120</v>
      </c>
      <c r="C22">
        <v>10</v>
      </c>
      <c r="D22">
        <f t="shared" si="0"/>
        <v>100</v>
      </c>
      <c r="E22">
        <f t="shared" si="1"/>
        <v>20</v>
      </c>
      <c r="F22">
        <f t="shared" si="2"/>
        <v>8.3333333333333339</v>
      </c>
      <c r="G22">
        <f t="shared" si="3"/>
        <v>1.6666666666666665</v>
      </c>
      <c r="H22">
        <f t="shared" si="4"/>
        <v>10</v>
      </c>
      <c r="I22">
        <f t="shared" si="5"/>
        <v>10</v>
      </c>
      <c r="J22">
        <f t="shared" si="6"/>
        <v>12</v>
      </c>
      <c r="L22">
        <f t="shared" si="7"/>
        <v>0.1</v>
      </c>
      <c r="M22">
        <f t="shared" si="9"/>
        <v>1.2</v>
      </c>
      <c r="N22">
        <f t="shared" si="10"/>
        <v>8.3333333333333332E-3</v>
      </c>
      <c r="O22">
        <v>1</v>
      </c>
      <c r="P22">
        <f t="shared" si="13"/>
        <v>-0.25</v>
      </c>
      <c r="Q22" s="5">
        <f t="shared" si="12"/>
        <v>-0.24999999999999994</v>
      </c>
    </row>
    <row r="23" spans="1:17">
      <c r="A23" s="12">
        <v>10</v>
      </c>
      <c r="B23" s="12">
        <v>110</v>
      </c>
      <c r="C23" s="12">
        <v>10</v>
      </c>
      <c r="D23" s="12">
        <f t="shared" si="0"/>
        <v>100</v>
      </c>
      <c r="E23" s="12">
        <f t="shared" si="1"/>
        <v>10</v>
      </c>
      <c r="F23" s="12">
        <f t="shared" si="2"/>
        <v>9.0909090909090899</v>
      </c>
      <c r="G23" s="12">
        <f t="shared" si="3"/>
        <v>0.90909090909090917</v>
      </c>
      <c r="H23" s="12">
        <f t="shared" si="4"/>
        <v>10</v>
      </c>
      <c r="I23" s="12">
        <f t="shared" si="5"/>
        <v>10</v>
      </c>
      <c r="J23" s="12">
        <f t="shared" si="6"/>
        <v>11</v>
      </c>
      <c r="K23" s="12"/>
      <c r="L23" s="12">
        <f t="shared" si="7"/>
        <v>0.1</v>
      </c>
      <c r="M23" s="12">
        <f t="shared" si="9"/>
        <v>1.1000000000000001</v>
      </c>
      <c r="N23" s="12">
        <f t="shared" si="10"/>
        <v>9.0909090909090922E-3</v>
      </c>
      <c r="O23" s="12">
        <v>1</v>
      </c>
      <c r="P23" s="12">
        <f>1-N23/$N$14</f>
        <v>-0.36363636363636398</v>
      </c>
      <c r="Q23" s="13">
        <f>(10/$B$14-10/B23)/(10/$B$14)</f>
        <v>-0.3636363636363637</v>
      </c>
    </row>
    <row r="24" spans="1:17">
      <c r="A24" s="12">
        <v>11</v>
      </c>
      <c r="B24" s="12">
        <v>110</v>
      </c>
      <c r="C24" s="12">
        <v>9</v>
      </c>
      <c r="D24" s="12">
        <f t="shared" si="0"/>
        <v>90</v>
      </c>
      <c r="E24" s="12">
        <f>100*(B24-D24)/D24</f>
        <v>22.222222222222221</v>
      </c>
      <c r="F24" s="12">
        <f t="shared" si="2"/>
        <v>8.1818181818181817</v>
      </c>
      <c r="G24" s="12">
        <f t="shared" si="3"/>
        <v>1.8181818181818183</v>
      </c>
      <c r="H24" s="12">
        <f t="shared" si="4"/>
        <v>10</v>
      </c>
      <c r="I24" s="12">
        <f t="shared" si="5"/>
        <v>11.111111111111112</v>
      </c>
      <c r="J24" s="12">
        <f t="shared" si="6"/>
        <v>12.222222222222223</v>
      </c>
      <c r="K24" s="12"/>
      <c r="L24" s="12">
        <f t="shared" si="7"/>
        <v>0.11111111111111112</v>
      </c>
      <c r="M24" s="12">
        <f t="shared" si="9"/>
        <v>1.2222222222222223</v>
      </c>
      <c r="N24" s="12">
        <f t="shared" si="10"/>
        <v>9.0909090909090905E-3</v>
      </c>
      <c r="O24" s="12">
        <v>1</v>
      </c>
      <c r="P24" s="12">
        <f t="shared" si="13"/>
        <v>-0.36363636363636376</v>
      </c>
      <c r="Q24" s="13">
        <f t="shared" si="12"/>
        <v>-0.3636363636363637</v>
      </c>
    </row>
    <row r="25" spans="1:17">
      <c r="A25">
        <v>12</v>
      </c>
      <c r="B25">
        <v>100</v>
      </c>
      <c r="C25">
        <v>9</v>
      </c>
      <c r="D25">
        <f t="shared" si="0"/>
        <v>90</v>
      </c>
      <c r="E25">
        <f t="shared" si="1"/>
        <v>11.111111111111111</v>
      </c>
      <c r="F25">
        <f t="shared" si="2"/>
        <v>9</v>
      </c>
      <c r="G25">
        <f t="shared" si="3"/>
        <v>1</v>
      </c>
      <c r="H25">
        <f t="shared" si="4"/>
        <v>10</v>
      </c>
      <c r="I25">
        <f t="shared" si="5"/>
        <v>11.111111111111111</v>
      </c>
      <c r="J25">
        <f t="shared" si="6"/>
        <v>11.111111111111111</v>
      </c>
      <c r="L25">
        <f t="shared" si="7"/>
        <v>0.1111111111111111</v>
      </c>
      <c r="M25">
        <f t="shared" si="9"/>
        <v>1.1111111111111112</v>
      </c>
      <c r="N25">
        <f t="shared" si="10"/>
        <v>0.01</v>
      </c>
      <c r="O25">
        <v>1</v>
      </c>
      <c r="P25">
        <f t="shared" si="13"/>
        <v>-0.50000000000000022</v>
      </c>
      <c r="Q25" s="5">
        <f t="shared" si="12"/>
        <v>-0.50000000000000011</v>
      </c>
    </row>
    <row r="26" spans="1:17">
      <c r="A26">
        <v>13</v>
      </c>
      <c r="B26">
        <v>100</v>
      </c>
      <c r="C26">
        <v>8</v>
      </c>
      <c r="D26">
        <f t="shared" si="0"/>
        <v>80</v>
      </c>
      <c r="E26">
        <f t="shared" si="1"/>
        <v>25</v>
      </c>
      <c r="F26">
        <f t="shared" si="2"/>
        <v>8</v>
      </c>
      <c r="G26">
        <f t="shared" si="3"/>
        <v>2</v>
      </c>
      <c r="H26">
        <f t="shared" si="4"/>
        <v>10</v>
      </c>
      <c r="I26">
        <f t="shared" si="5"/>
        <v>12.5</v>
      </c>
      <c r="J26">
        <f t="shared" si="6"/>
        <v>12.5</v>
      </c>
      <c r="L26">
        <f t="shared" si="7"/>
        <v>0.125</v>
      </c>
      <c r="M26">
        <f t="shared" si="9"/>
        <v>1.25</v>
      </c>
      <c r="N26">
        <f t="shared" si="10"/>
        <v>0.01</v>
      </c>
      <c r="O26">
        <v>1</v>
      </c>
      <c r="P26">
        <f t="shared" si="13"/>
        <v>-0.50000000000000022</v>
      </c>
      <c r="Q26" s="5">
        <f t="shared" si="12"/>
        <v>-0.50000000000000011</v>
      </c>
    </row>
    <row r="27" spans="1:17">
      <c r="A27">
        <v>14</v>
      </c>
      <c r="B27">
        <v>90</v>
      </c>
      <c r="C27">
        <v>8</v>
      </c>
      <c r="D27">
        <f t="shared" si="0"/>
        <v>80</v>
      </c>
      <c r="E27">
        <f t="shared" si="1"/>
        <v>12.5</v>
      </c>
      <c r="F27">
        <f t="shared" si="2"/>
        <v>8.8888888888888893</v>
      </c>
      <c r="G27">
        <f t="shared" si="3"/>
        <v>1.1111111111111112</v>
      </c>
      <c r="H27">
        <f t="shared" si="4"/>
        <v>10</v>
      </c>
      <c r="I27">
        <f t="shared" si="5"/>
        <v>12.5</v>
      </c>
      <c r="J27">
        <f>H27*(1+E27/100)</f>
        <v>11.25</v>
      </c>
      <c r="L27">
        <f t="shared" si="7"/>
        <v>0.125</v>
      </c>
      <c r="M27">
        <f t="shared" si="9"/>
        <v>1.125</v>
      </c>
      <c r="N27">
        <f t="shared" si="10"/>
        <v>1.1111111111111112E-2</v>
      </c>
      <c r="O27">
        <v>1</v>
      </c>
      <c r="P27">
        <f t="shared" si="13"/>
        <v>-0.66666666666666674</v>
      </c>
      <c r="Q27" s="5">
        <f t="shared" si="12"/>
        <v>-0.66666666666666663</v>
      </c>
    </row>
    <row r="29" spans="1:17">
      <c r="A29" s="1" t="s">
        <v>140</v>
      </c>
    </row>
    <row r="30" spans="1:17">
      <c r="A30" s="1" t="s">
        <v>141</v>
      </c>
    </row>
    <row r="31" spans="1:17">
      <c r="A31" s="1" t="s">
        <v>142</v>
      </c>
    </row>
    <row r="32" spans="1:17">
      <c r="H32" t="s">
        <v>0</v>
      </c>
      <c r="I32" t="s">
        <v>0</v>
      </c>
    </row>
    <row r="33" spans="1:10">
      <c r="B33" t="s">
        <v>1</v>
      </c>
      <c r="F33" t="s">
        <v>2</v>
      </c>
      <c r="G33" t="s">
        <v>2</v>
      </c>
      <c r="H33" t="s">
        <v>3</v>
      </c>
      <c r="I33" t="s">
        <v>2</v>
      </c>
    </row>
    <row r="34" spans="1:10">
      <c r="C34" t="s">
        <v>4</v>
      </c>
      <c r="G34" t="s">
        <v>7</v>
      </c>
      <c r="H34" t="s">
        <v>8</v>
      </c>
      <c r="I34" t="s">
        <v>7</v>
      </c>
    </row>
    <row r="35" spans="1:10">
      <c r="B35" t="s">
        <v>41</v>
      </c>
      <c r="C35" t="s">
        <v>10</v>
      </c>
      <c r="D35" t="s">
        <v>16</v>
      </c>
      <c r="E35" t="s">
        <v>17</v>
      </c>
      <c r="G35" t="s">
        <v>10</v>
      </c>
      <c r="H35" t="s">
        <v>137</v>
      </c>
      <c r="I35" t="s">
        <v>10</v>
      </c>
    </row>
    <row r="37" spans="1:10">
      <c r="A37">
        <v>1</v>
      </c>
      <c r="B37" t="s">
        <v>11</v>
      </c>
      <c r="C37">
        <v>10</v>
      </c>
      <c r="D37">
        <v>150</v>
      </c>
      <c r="E37">
        <v>1</v>
      </c>
      <c r="F37">
        <f>E37*D37</f>
        <v>150</v>
      </c>
      <c r="G37">
        <f>F37/C37</f>
        <v>15</v>
      </c>
      <c r="H37">
        <f>E37/$F$39</f>
        <v>3.4666666666666669E-3</v>
      </c>
      <c r="I37">
        <f>G37/$G$39</f>
        <v>1.04</v>
      </c>
      <c r="J37">
        <f>H37/I37</f>
        <v>3.3333333333333335E-3</v>
      </c>
    </row>
    <row r="38" spans="1:10">
      <c r="A38">
        <v>1</v>
      </c>
      <c r="B38" t="s">
        <v>12</v>
      </c>
      <c r="C38">
        <v>10</v>
      </c>
      <c r="D38">
        <v>150</v>
      </c>
      <c r="E38">
        <f>L15/L14</f>
        <v>0.92307692307692313</v>
      </c>
      <c r="F38">
        <f>E38*D38</f>
        <v>138.46153846153848</v>
      </c>
      <c r="G38">
        <f t="shared" ref="G38" si="14">F38/C38</f>
        <v>13.846153846153848</v>
      </c>
      <c r="H38">
        <f>E38/$F$39</f>
        <v>3.2000000000000002E-3</v>
      </c>
      <c r="I38">
        <f>G38/$G$39</f>
        <v>0.96000000000000019</v>
      </c>
      <c r="J38">
        <f>H38/I38</f>
        <v>3.3333333333333327E-3</v>
      </c>
    </row>
    <row r="39" spans="1:10">
      <c r="C39">
        <f>C37+C38</f>
        <v>20</v>
      </c>
      <c r="F39">
        <f>F37+F38</f>
        <v>288.46153846153845</v>
      </c>
      <c r="G39">
        <f>F39/C39</f>
        <v>14.423076923076923</v>
      </c>
    </row>
    <row r="41" spans="1:10">
      <c r="A41" s="12">
        <v>10</v>
      </c>
      <c r="B41" s="12" t="s">
        <v>11</v>
      </c>
      <c r="C41" s="12">
        <v>10</v>
      </c>
      <c r="D41" s="12">
        <f>B23</f>
        <v>110</v>
      </c>
      <c r="E41" s="12">
        <v>1</v>
      </c>
      <c r="F41" s="12">
        <f>E41*D41</f>
        <v>110</v>
      </c>
      <c r="G41" s="12">
        <f>F41/C41</f>
        <v>11</v>
      </c>
      <c r="H41" s="12">
        <f>E41/$F$43</f>
        <v>4.3062200956937796E-3</v>
      </c>
      <c r="I41" s="12">
        <f>G41/$G$43</f>
        <v>0.94736842105263164</v>
      </c>
      <c r="J41" s="12">
        <f>H41/I41</f>
        <v>4.5454545454545452E-3</v>
      </c>
    </row>
    <row r="42" spans="1:10">
      <c r="A42" s="12">
        <v>10</v>
      </c>
      <c r="B42" s="12" t="s">
        <v>12</v>
      </c>
      <c r="C42" s="12">
        <v>10</v>
      </c>
      <c r="D42" s="12">
        <f>B24</f>
        <v>110</v>
      </c>
      <c r="E42" s="12">
        <f>L24/L23</f>
        <v>1.1111111111111112</v>
      </c>
      <c r="F42" s="12">
        <f>E42*D42</f>
        <v>122.22222222222223</v>
      </c>
      <c r="G42" s="12">
        <f t="shared" ref="G42:G43" si="15">F42/C42</f>
        <v>12.222222222222223</v>
      </c>
      <c r="H42" s="12">
        <f>E42/$F$43</f>
        <v>4.7846889952153108E-3</v>
      </c>
      <c r="I42" s="12">
        <f>G42/$G$43</f>
        <v>1.0526315789473686</v>
      </c>
      <c r="J42" s="12">
        <f>H42/I42</f>
        <v>4.5454545454545444E-3</v>
      </c>
    </row>
    <row r="43" spans="1:10">
      <c r="C43">
        <f>C41+C42</f>
        <v>20</v>
      </c>
      <c r="F43">
        <f>F41+F42</f>
        <v>232.22222222222223</v>
      </c>
      <c r="G43">
        <f t="shared" si="15"/>
        <v>11.611111111111111</v>
      </c>
    </row>
    <row r="44" spans="1:10">
      <c r="J44" t="s">
        <v>143</v>
      </c>
    </row>
    <row r="46" spans="1:10">
      <c r="J46">
        <f>1-J41/J37</f>
        <v>-0.36363636363636354</v>
      </c>
    </row>
    <row r="47" spans="1:10">
      <c r="J47">
        <f>1-J42/J38</f>
        <v>-0.36363636363636354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C68"/>
  <sheetViews>
    <sheetView tabSelected="1" workbookViewId="0">
      <selection activeCell="AF4" sqref="AF4"/>
    </sheetView>
  </sheetViews>
  <sheetFormatPr defaultRowHeight="15"/>
  <cols>
    <col min="1" max="1" width="2.42578125" customWidth="1"/>
    <col min="2" max="2" width="4.5703125" customWidth="1"/>
    <col min="3" max="3" width="7.28515625" customWidth="1"/>
    <col min="4" max="6" width="4.7109375" customWidth="1"/>
    <col min="7" max="8" width="4.5703125" customWidth="1"/>
    <col min="9" max="9" width="7.42578125" customWidth="1"/>
    <col min="10" max="10" width="2.85546875" customWidth="1"/>
    <col min="11" max="11" width="7.85546875" bestFit="1" customWidth="1"/>
    <col min="13" max="13" width="5.28515625" customWidth="1"/>
    <col min="14" max="14" width="6" customWidth="1"/>
    <col min="15" max="15" width="4.5703125" customWidth="1"/>
    <col min="16" max="16" width="4.85546875" customWidth="1"/>
    <col min="17" max="17" width="4.5703125" customWidth="1"/>
    <col min="18" max="18" width="4.42578125" customWidth="1"/>
    <col min="19" max="19" width="4.5703125" customWidth="1"/>
    <col min="20" max="20" width="8" customWidth="1"/>
    <col min="21" max="21" width="3" customWidth="1"/>
    <col min="22" max="22" width="7.140625" customWidth="1"/>
    <col min="23" max="23" width="4.42578125" customWidth="1"/>
    <col min="24" max="24" width="5.140625" customWidth="1"/>
    <col min="25" max="25" width="6.5703125" customWidth="1"/>
    <col min="26" max="26" width="4.42578125" customWidth="1"/>
    <col min="27" max="27" width="4.28515625" customWidth="1"/>
    <col min="28" max="28" width="4.7109375" customWidth="1"/>
    <col min="29" max="29" width="4.42578125" customWidth="1"/>
    <col min="30" max="30" width="4.5703125" customWidth="1"/>
    <col min="31" max="31" width="7.85546875" customWidth="1"/>
    <col min="32" max="32" width="2.85546875" customWidth="1"/>
    <col min="33" max="33" width="7.5703125" customWidth="1"/>
    <col min="34" max="34" width="4.7109375" customWidth="1"/>
    <col min="35" max="35" width="5" customWidth="1"/>
    <col min="36" max="36" width="6.42578125" customWidth="1"/>
    <col min="37" max="38" width="4.85546875" customWidth="1"/>
    <col min="39" max="39" width="4.5703125" customWidth="1"/>
    <col min="40" max="40" width="4.85546875" customWidth="1"/>
    <col min="41" max="41" width="4.5703125" customWidth="1"/>
    <col min="42" max="42" width="7" customWidth="1"/>
    <col min="43" max="43" width="4.42578125" customWidth="1"/>
    <col min="44" max="44" width="7.7109375" customWidth="1"/>
    <col min="45" max="45" width="4.5703125" customWidth="1"/>
    <col min="46" max="46" width="5.140625" customWidth="1"/>
    <col min="47" max="47" width="6.5703125" customWidth="1"/>
    <col min="48" max="48" width="4.85546875" customWidth="1"/>
    <col min="49" max="49" width="4.5703125" customWidth="1"/>
    <col min="50" max="50" width="4.28515625" customWidth="1"/>
    <col min="51" max="51" width="4.7109375" customWidth="1"/>
    <col min="52" max="52" width="4.5703125" customWidth="1"/>
    <col min="53" max="53" width="6.7109375" customWidth="1"/>
    <col min="54" max="54" width="3.140625" customWidth="1"/>
    <col min="55" max="55" width="7.5703125" customWidth="1"/>
  </cols>
  <sheetData>
    <row r="1" spans="2:46">
      <c r="B1" s="1" t="s">
        <v>144</v>
      </c>
      <c r="C1" s="1"/>
    </row>
    <row r="2" spans="2:46">
      <c r="B2" s="1" t="s">
        <v>145</v>
      </c>
      <c r="C2" s="1"/>
    </row>
    <row r="3" spans="2:46">
      <c r="B3" s="1" t="s">
        <v>11</v>
      </c>
      <c r="C3" s="1" t="s">
        <v>146</v>
      </c>
    </row>
    <row r="4" spans="2:46">
      <c r="B4" s="1" t="s">
        <v>12</v>
      </c>
      <c r="C4" s="1" t="s">
        <v>147</v>
      </c>
    </row>
    <row r="5" spans="2:46">
      <c r="B5" s="1" t="s">
        <v>13</v>
      </c>
      <c r="C5" s="1" t="s">
        <v>148</v>
      </c>
    </row>
    <row r="6" spans="2:46">
      <c r="B6" s="1" t="s">
        <v>14</v>
      </c>
      <c r="C6" s="1" t="s">
        <v>149</v>
      </c>
    </row>
    <row r="7" spans="2:46">
      <c r="B7" s="1"/>
      <c r="C7" s="1"/>
    </row>
    <row r="8" spans="2:46">
      <c r="M8" s="1" t="s">
        <v>150</v>
      </c>
      <c r="AJ8" s="1" t="s">
        <v>151</v>
      </c>
    </row>
    <row r="9" spans="2:46">
      <c r="B9" s="1" t="s">
        <v>152</v>
      </c>
      <c r="D9" s="3" t="s">
        <v>153</v>
      </c>
      <c r="F9" s="1" t="s">
        <v>154</v>
      </c>
      <c r="J9" t="str">
        <f>D9</f>
        <v>d</v>
      </c>
      <c r="M9" s="1" t="s">
        <v>155</v>
      </c>
      <c r="X9" s="1" t="s">
        <v>156</v>
      </c>
      <c r="AJ9" s="1" t="s">
        <v>156</v>
      </c>
    </row>
    <row r="10" spans="2:46">
      <c r="N10" t="s">
        <v>157</v>
      </c>
      <c r="Y10" t="s">
        <v>157</v>
      </c>
      <c r="AK10" t="s">
        <v>157</v>
      </c>
    </row>
    <row r="11" spans="2:46">
      <c r="B11" s="1" t="s">
        <v>158</v>
      </c>
      <c r="M11" t="s">
        <v>41</v>
      </c>
      <c r="N11" s="19"/>
      <c r="O11" s="19"/>
      <c r="P11" s="20" t="s">
        <v>159</v>
      </c>
      <c r="Q11" s="20"/>
      <c r="R11" s="20" t="s">
        <v>160</v>
      </c>
      <c r="S11" s="20"/>
      <c r="T11" s="18" t="s">
        <v>161</v>
      </c>
      <c r="U11" s="20" t="s">
        <v>162</v>
      </c>
      <c r="V11" s="20"/>
      <c r="Y11" s="19">
        <v>1</v>
      </c>
      <c r="Z11" s="19"/>
      <c r="AA11" s="19">
        <v>2</v>
      </c>
      <c r="AB11" s="19"/>
      <c r="AC11" s="19">
        <v>3</v>
      </c>
      <c r="AD11" s="19"/>
      <c r="AE11" s="17">
        <v>4</v>
      </c>
      <c r="AF11" s="19">
        <v>5</v>
      </c>
      <c r="AG11" s="19"/>
      <c r="AK11" s="19">
        <v>1</v>
      </c>
      <c r="AL11" s="19"/>
      <c r="AM11" s="19">
        <v>2</v>
      </c>
      <c r="AN11" s="19"/>
      <c r="AO11" s="19">
        <v>3</v>
      </c>
      <c r="AP11" s="19"/>
      <c r="AQ11" s="19">
        <v>4</v>
      </c>
      <c r="AR11" s="19"/>
      <c r="AS11" s="19">
        <v>5</v>
      </c>
      <c r="AT11" s="19"/>
    </row>
    <row r="12" spans="2:46">
      <c r="B12" s="1" t="s">
        <v>163</v>
      </c>
      <c r="M12" t="s">
        <v>11</v>
      </c>
      <c r="N12" s="19"/>
      <c r="O12" s="19"/>
      <c r="P12" s="19">
        <f>'first approach investment'!S80</f>
        <v>-0.1636363636363638</v>
      </c>
      <c r="Q12" s="19"/>
      <c r="R12" s="19">
        <f>'first approach investment'!T80</f>
        <v>3.1250000000000111E-2</v>
      </c>
      <c r="S12" s="19"/>
      <c r="T12" s="17">
        <f>'first approach investment'!U80</f>
        <v>1.6129032258064835E-2</v>
      </c>
      <c r="U12" s="19">
        <f>'first approach investment'!V80</f>
        <v>1.6393442622950616E-2</v>
      </c>
      <c r="V12" s="19"/>
      <c r="X12" t="s">
        <v>11</v>
      </c>
      <c r="Y12" s="19">
        <f>'first approach investment'!R88</f>
        <v>100</v>
      </c>
      <c r="Z12" s="19"/>
      <c r="AA12" s="19">
        <f>'first approach investment'!S88</f>
        <v>116.36363636363637</v>
      </c>
      <c r="AB12" s="19"/>
      <c r="AC12" s="19">
        <f>'first approach investment'!T88</f>
        <v>112.72727272727272</v>
      </c>
      <c r="AD12" s="19"/>
      <c r="AE12" s="17">
        <f>'first approach investment'!U88</f>
        <v>110.90909090909086</v>
      </c>
      <c r="AF12" s="19">
        <f>'first approach investment'!V88</f>
        <v>109.09090909090907</v>
      </c>
      <c r="AG12" s="19"/>
      <c r="AJ12" t="s">
        <v>11</v>
      </c>
      <c r="AK12" s="19">
        <f>'second approach investment'!Q88</f>
        <v>100</v>
      </c>
      <c r="AL12" s="19"/>
      <c r="AM12" s="19">
        <f>'second approach investment'!R88</f>
        <v>116.36363636363633</v>
      </c>
      <c r="AN12" s="19"/>
      <c r="AO12" s="19">
        <f>'second approach investment'!S88</f>
        <v>112.72727272727272</v>
      </c>
      <c r="AP12" s="19"/>
      <c r="AQ12" s="19">
        <f>'second approach investment'!T88</f>
        <v>110.90909090909086</v>
      </c>
      <c r="AR12" s="19"/>
      <c r="AS12" s="19">
        <f>'second approach investment'!U88</f>
        <v>109.09090909090905</v>
      </c>
      <c r="AT12" s="19"/>
    </row>
    <row r="13" spans="2:46">
      <c r="B13" s="1" t="s">
        <v>164</v>
      </c>
      <c r="M13" t="s">
        <v>12</v>
      </c>
      <c r="N13" s="19"/>
      <c r="O13" s="19"/>
      <c r="P13" s="19">
        <f>'first approach investment'!AF81</f>
        <v>9.7142857142857086E-2</v>
      </c>
      <c r="Q13" s="19"/>
      <c r="R13" s="19">
        <f>'first approach investment'!AG81</f>
        <v>0.147151898734177</v>
      </c>
      <c r="S13" s="19"/>
      <c r="T13" s="17">
        <f>'first approach investment'!AH81</f>
        <v>4.0000000000000258E-2</v>
      </c>
      <c r="U13" s="19">
        <f>'first approach investment'!AI81</f>
        <v>7.407407407407407E-2</v>
      </c>
      <c r="V13" s="19"/>
      <c r="X13" t="s">
        <v>12</v>
      </c>
      <c r="Y13" s="19">
        <f>'first approach investment'!AE87</f>
        <v>100</v>
      </c>
      <c r="Z13" s="19"/>
      <c r="AA13" s="19">
        <f>'first approach investment'!AF87</f>
        <v>90.285714285714292</v>
      </c>
      <c r="AB13" s="19"/>
      <c r="AC13" s="19">
        <f>'first approach investment'!AG87</f>
        <v>77.000000000000028</v>
      </c>
      <c r="AD13" s="19"/>
      <c r="AE13" s="17">
        <f>'first approach investment'!AH87</f>
        <v>73.92</v>
      </c>
      <c r="AF13" s="19">
        <f>'first approach investment'!AI87</f>
        <v>68.444444444444443</v>
      </c>
      <c r="AG13" s="19"/>
      <c r="AJ13" t="s">
        <v>12</v>
      </c>
      <c r="AK13" s="19">
        <f>'second approach investment'!AD87</f>
        <v>100</v>
      </c>
      <c r="AL13" s="19"/>
      <c r="AM13" s="19">
        <f>'second approach investment'!AE87</f>
        <v>88.831168831168839</v>
      </c>
      <c r="AN13" s="19"/>
      <c r="AO13" s="19">
        <f>'second approach investment'!AF87</f>
        <v>77.727272727272734</v>
      </c>
      <c r="AP13" s="19"/>
      <c r="AQ13" s="19">
        <f>'second approach investment'!AG87</f>
        <v>74.61818181818181</v>
      </c>
      <c r="AR13" s="19"/>
      <c r="AS13" s="19">
        <f>'second approach investment'!AH87</f>
        <v>69.090909090909079</v>
      </c>
      <c r="AT13" s="19"/>
    </row>
    <row r="14" spans="2:46">
      <c r="B14" s="1" t="s">
        <v>165</v>
      </c>
      <c r="M14" t="s">
        <v>166</v>
      </c>
      <c r="N14" s="19"/>
      <c r="O14" s="19"/>
      <c r="P14" s="19">
        <f>'first approach investment'!S81</f>
        <v>-0.49090909090909141</v>
      </c>
      <c r="Q14" s="19"/>
      <c r="R14" s="19">
        <f>'first approach investment'!T81</f>
        <v>0.53658536585365857</v>
      </c>
      <c r="S14" s="19"/>
      <c r="T14" s="17">
        <f>'first approach investment'!U81</f>
        <v>0</v>
      </c>
      <c r="U14" s="19">
        <f>'first approach investment'!V81</f>
        <v>-1.052631578947369</v>
      </c>
      <c r="V14" s="19"/>
      <c r="X14" t="s">
        <v>166</v>
      </c>
      <c r="Y14" s="19">
        <f>'first approach investment'!R89</f>
        <v>100</v>
      </c>
      <c r="Z14" s="19"/>
      <c r="AA14" s="19">
        <f>'first approach investment'!S89</f>
        <v>149.09090909090915</v>
      </c>
      <c r="AB14" s="19"/>
      <c r="AC14" s="19">
        <f>'first approach investment'!T89</f>
        <v>69.090909090909108</v>
      </c>
      <c r="AD14" s="19"/>
      <c r="AE14" s="17">
        <f>'first approach investment'!U89</f>
        <v>69.090909090909108</v>
      </c>
      <c r="AF14" s="19">
        <f>'first approach investment'!V89</f>
        <v>141.8181818181819</v>
      </c>
      <c r="AG14" s="19"/>
      <c r="AJ14" t="s">
        <v>166</v>
      </c>
      <c r="AK14" s="19">
        <f>'second approach investment'!Q89</f>
        <v>100</v>
      </c>
      <c r="AL14" s="19"/>
      <c r="AM14" s="19">
        <f>'second approach investment'!R89</f>
        <v>69.090909090909079</v>
      </c>
      <c r="AN14" s="19"/>
      <c r="AO14" s="19">
        <f>'second approach investment'!S89</f>
        <v>69.090909090909079</v>
      </c>
      <c r="AP14" s="19"/>
      <c r="AQ14" s="19">
        <f>'second approach investment'!T89</f>
        <v>69.090909090909079</v>
      </c>
      <c r="AR14" s="19"/>
      <c r="AS14" s="19">
        <f>'second approach investment'!U89</f>
        <v>69.090909090909079</v>
      </c>
      <c r="AT14" s="19"/>
    </row>
    <row r="15" spans="2:46">
      <c r="M15" t="s">
        <v>167</v>
      </c>
      <c r="N15" s="19"/>
      <c r="O15" s="19"/>
      <c r="P15" s="19">
        <f>'first approach investment'!S82</f>
        <v>-3.6363636363636598E-2</v>
      </c>
      <c r="Q15" s="19"/>
      <c r="R15" s="19">
        <f>'first approach investment'!T82</f>
        <v>-0.36842105263157876</v>
      </c>
      <c r="S15" s="19"/>
      <c r="T15" s="17">
        <f>'first approach investment'!U82</f>
        <v>0.45192307692307698</v>
      </c>
      <c r="U15" s="19">
        <f>'first approach investment'!V82</f>
        <v>0.11111111111111105</v>
      </c>
      <c r="V15" s="19"/>
      <c r="X15" t="s">
        <v>167</v>
      </c>
      <c r="Y15" s="19">
        <f>'first approach investment'!R90</f>
        <v>100</v>
      </c>
      <c r="Z15" s="19"/>
      <c r="AA15" s="19">
        <f>'first approach investment'!S90</f>
        <v>103.63636363636365</v>
      </c>
      <c r="AB15" s="19"/>
      <c r="AC15" s="19">
        <f>'first approach investment'!T90</f>
        <v>141.81818181818181</v>
      </c>
      <c r="AD15" s="19"/>
      <c r="AE15" s="17">
        <f>'first approach investment'!U90</f>
        <v>77.72727272727272</v>
      </c>
      <c r="AF15" s="19">
        <f>'first approach investment'!V90</f>
        <v>69.090909090909093</v>
      </c>
      <c r="AG15" s="19"/>
      <c r="AJ15" t="s">
        <v>167</v>
      </c>
      <c r="AK15" s="19">
        <f>'second approach investment'!Q90</f>
        <v>100</v>
      </c>
      <c r="AL15" s="19"/>
      <c r="AM15" s="19">
        <f>'second approach investment'!R90</f>
        <v>103.63636363636364</v>
      </c>
      <c r="AN15" s="19"/>
      <c r="AO15" s="19">
        <f>'second approach investment'!S90</f>
        <v>69.090909090909093</v>
      </c>
      <c r="AP15" s="19"/>
      <c r="AQ15" s="19">
        <f>'second approach investment'!T90</f>
        <v>77.727272727272734</v>
      </c>
      <c r="AR15" s="19"/>
      <c r="AS15" s="19">
        <f>'second approach investment'!U90</f>
        <v>69.090909090909093</v>
      </c>
      <c r="AT15" s="19"/>
    </row>
    <row r="16" spans="2:46">
      <c r="M16" t="s">
        <v>168</v>
      </c>
      <c r="N16" s="19"/>
      <c r="O16" s="19"/>
      <c r="P16" s="19">
        <f>'first approach investment'!S83</f>
        <v>0.50434782608695661</v>
      </c>
      <c r="Q16" s="19"/>
      <c r="R16" s="19">
        <f>'first approach investment'!T83</f>
        <v>0</v>
      </c>
      <c r="S16" s="19"/>
      <c r="T16" s="17">
        <f>'first approach investment'!U83</f>
        <v>-0.53947368421052588</v>
      </c>
      <c r="U16" s="19">
        <f>'first approach investment'!V83</f>
        <v>0.5669515669515669</v>
      </c>
      <c r="V16" s="19"/>
      <c r="X16" t="s">
        <v>168</v>
      </c>
      <c r="Y16" s="19">
        <f>'first approach investment'!R91</f>
        <v>205.26315789473682</v>
      </c>
      <c r="Z16" s="19"/>
      <c r="AA16" s="19">
        <f>'first approach investment'!S91</f>
        <v>101.73913043478258</v>
      </c>
      <c r="AB16" s="19"/>
      <c r="AC16" s="19">
        <f>'first approach investment'!T91</f>
        <v>101.73913043478258</v>
      </c>
      <c r="AD16" s="19"/>
      <c r="AE16" s="17">
        <f>'first approach investment'!U91</f>
        <v>156.62471395880999</v>
      </c>
      <c r="AF16" s="19">
        <f>'first approach investment'!V91</f>
        <v>67.826086956521721</v>
      </c>
      <c r="AG16" s="19"/>
      <c r="AJ16" t="s">
        <v>168</v>
      </c>
      <c r="AK16" s="19">
        <f>'second approach investment'!Q91</f>
        <v>100</v>
      </c>
      <c r="AL16" s="19"/>
      <c r="AM16" s="19">
        <f>'second approach investment'!R91</f>
        <v>103.63636363636364</v>
      </c>
      <c r="AN16" s="19"/>
      <c r="AO16" s="19">
        <f>'second approach investment'!S91</f>
        <v>103.63636363636364</v>
      </c>
      <c r="AP16" s="19"/>
      <c r="AQ16" s="19">
        <f>'second approach investment'!T91</f>
        <v>77.727272727272734</v>
      </c>
      <c r="AR16" s="19"/>
      <c r="AS16" s="19">
        <f>'second approach investment'!U91</f>
        <v>69.090909090909093</v>
      </c>
      <c r="AT16" s="19"/>
    </row>
    <row r="17" spans="2:55">
      <c r="M17" t="s">
        <v>13</v>
      </c>
      <c r="N17" s="19"/>
      <c r="O17" s="19"/>
      <c r="P17" s="19">
        <f>'first approach investment'!S84</f>
        <v>-0.1142857142857141</v>
      </c>
      <c r="Q17" s="19"/>
      <c r="R17" s="19">
        <f>'first approach investment'!T84</f>
        <v>7.6923076923076983E-2</v>
      </c>
      <c r="S17" s="19"/>
      <c r="T17" s="17">
        <f>'first approach investment'!U84</f>
        <v>0</v>
      </c>
      <c r="U17" s="19">
        <f>'first approach investment'!V84</f>
        <v>0</v>
      </c>
      <c r="V17" s="19"/>
      <c r="X17" t="s">
        <v>13</v>
      </c>
      <c r="Y17" s="19">
        <f>'first approach investment'!R92</f>
        <v>100</v>
      </c>
      <c r="Z17" s="19"/>
      <c r="AA17" s="19">
        <f>'first approach investment'!S92</f>
        <v>111.42857142857142</v>
      </c>
      <c r="AB17" s="19"/>
      <c r="AC17" s="19">
        <f>'first approach investment'!T92</f>
        <v>102.85714285714283</v>
      </c>
      <c r="AD17" s="19"/>
      <c r="AE17" s="17">
        <f>'first approach investment'!U92</f>
        <v>102.85714285714283</v>
      </c>
      <c r="AF17" s="19">
        <f>'first approach investment'!V92</f>
        <v>102.85714285714283</v>
      </c>
      <c r="AG17" s="19"/>
      <c r="AJ17" t="s">
        <v>13</v>
      </c>
      <c r="AK17" s="19">
        <f>'second approach investment'!Q92</f>
        <v>100</v>
      </c>
      <c r="AL17" s="19"/>
      <c r="AM17" s="19">
        <f>'second approach investment'!R92</f>
        <v>111.42857142857142</v>
      </c>
      <c r="AN17" s="19"/>
      <c r="AO17" s="19">
        <f>'second approach investment'!S92</f>
        <v>102.85714285714288</v>
      </c>
      <c r="AP17" s="19"/>
      <c r="AQ17" s="19">
        <f>'second approach investment'!T92</f>
        <v>102.85714285714288</v>
      </c>
      <c r="AR17" s="19"/>
      <c r="AS17" s="19">
        <f>'second approach investment'!U92</f>
        <v>102.85714285714288</v>
      </c>
      <c r="AT17" s="19"/>
    </row>
    <row r="19" spans="2:55">
      <c r="B19" s="1" t="s">
        <v>169</v>
      </c>
      <c r="N19" s="1" t="s">
        <v>170</v>
      </c>
    </row>
    <row r="20" spans="2:55">
      <c r="B20" s="1" t="s">
        <v>171</v>
      </c>
      <c r="N20" s="1" t="s">
        <v>172</v>
      </c>
    </row>
    <row r="21" spans="2:55">
      <c r="B21" s="1" t="s">
        <v>173</v>
      </c>
      <c r="N21" s="1" t="s">
        <v>174</v>
      </c>
      <c r="X21" s="1" t="s">
        <v>175</v>
      </c>
      <c r="AI21" s="1" t="s">
        <v>176</v>
      </c>
      <c r="AT21" s="1" t="s">
        <v>177</v>
      </c>
    </row>
    <row r="22" spans="2:55">
      <c r="B22" s="1" t="s">
        <v>178</v>
      </c>
      <c r="N22" s="1" t="s">
        <v>179</v>
      </c>
      <c r="X22" s="1" t="s">
        <v>180</v>
      </c>
      <c r="AI22" s="1" t="s">
        <v>180</v>
      </c>
      <c r="AT22" s="1" t="s">
        <v>180</v>
      </c>
    </row>
    <row r="24" spans="2:55">
      <c r="B24" s="1" t="s">
        <v>1</v>
      </c>
      <c r="I24" t="s">
        <v>5</v>
      </c>
      <c r="K24" s="16" t="str">
        <f>IF($D$9="D",V24,"A")</f>
        <v>B</v>
      </c>
      <c r="M24" s="1" t="s">
        <v>1</v>
      </c>
      <c r="T24" t="s">
        <v>5</v>
      </c>
      <c r="V24" s="3" t="s">
        <v>12</v>
      </c>
      <c r="X24" s="1" t="s">
        <v>1</v>
      </c>
      <c r="AI24" s="1" t="s">
        <v>1</v>
      </c>
      <c r="AT24" s="1" t="s">
        <v>1</v>
      </c>
    </row>
    <row r="25" spans="2:55">
      <c r="C25" t="s">
        <v>4</v>
      </c>
      <c r="K25" t="s">
        <v>0</v>
      </c>
      <c r="N25" t="s">
        <v>4</v>
      </c>
      <c r="V25" t="s">
        <v>0</v>
      </c>
      <c r="Y25" t="s">
        <v>4</v>
      </c>
      <c r="AG25" t="s">
        <v>0</v>
      </c>
      <c r="AJ25" t="s">
        <v>4</v>
      </c>
      <c r="AR25" t="s">
        <v>0</v>
      </c>
      <c r="AU25" t="s">
        <v>4</v>
      </c>
      <c r="BC25" t="s">
        <v>0</v>
      </c>
    </row>
    <row r="26" spans="2:55">
      <c r="B26" t="s">
        <v>41</v>
      </c>
      <c r="C26" t="s">
        <v>10</v>
      </c>
      <c r="D26" t="s">
        <v>11</v>
      </c>
      <c r="E26" t="s">
        <v>181</v>
      </c>
      <c r="F26" t="s">
        <v>182</v>
      </c>
      <c r="G26" t="s">
        <v>183</v>
      </c>
      <c r="H26" t="s">
        <v>13</v>
      </c>
      <c r="I26" t="s">
        <v>16</v>
      </c>
      <c r="K26" t="s">
        <v>17</v>
      </c>
      <c r="M26" t="s">
        <v>41</v>
      </c>
      <c r="N26" t="s">
        <v>10</v>
      </c>
      <c r="O26" t="s">
        <v>11</v>
      </c>
      <c r="P26" t="s">
        <v>181</v>
      </c>
      <c r="Q26" t="s">
        <v>182</v>
      </c>
      <c r="R26" t="s">
        <v>183</v>
      </c>
      <c r="S26" t="s">
        <v>13</v>
      </c>
      <c r="T26" t="s">
        <v>16</v>
      </c>
      <c r="V26" t="s">
        <v>17</v>
      </c>
      <c r="X26" t="s">
        <v>41</v>
      </c>
      <c r="Y26" t="s">
        <v>10</v>
      </c>
      <c r="Z26" t="s">
        <v>11</v>
      </c>
      <c r="AA26" t="s">
        <v>181</v>
      </c>
      <c r="AB26" t="s">
        <v>182</v>
      </c>
      <c r="AC26" t="s">
        <v>183</v>
      </c>
      <c r="AD26" t="s">
        <v>13</v>
      </c>
      <c r="AE26" t="s">
        <v>16</v>
      </c>
      <c r="AG26" t="s">
        <v>17</v>
      </c>
      <c r="AI26" t="s">
        <v>41</v>
      </c>
      <c r="AJ26" t="s">
        <v>10</v>
      </c>
      <c r="AK26" t="s">
        <v>11</v>
      </c>
      <c r="AL26" t="s">
        <v>181</v>
      </c>
      <c r="AM26" t="s">
        <v>182</v>
      </c>
      <c r="AN26" t="s">
        <v>183</v>
      </c>
      <c r="AO26" t="s">
        <v>13</v>
      </c>
      <c r="AP26" t="s">
        <v>16</v>
      </c>
      <c r="AR26" t="s">
        <v>17</v>
      </c>
      <c r="AT26" t="s">
        <v>41</v>
      </c>
      <c r="AU26" t="s">
        <v>10</v>
      </c>
      <c r="AV26" t="s">
        <v>11</v>
      </c>
      <c r="AW26" t="s">
        <v>181</v>
      </c>
      <c r="AX26" t="s">
        <v>182</v>
      </c>
      <c r="AY26" t="s">
        <v>183</v>
      </c>
      <c r="AZ26" t="s">
        <v>13</v>
      </c>
      <c r="BA26" t="s">
        <v>16</v>
      </c>
      <c r="BC26" t="s">
        <v>17</v>
      </c>
    </row>
    <row r="27" spans="2:55">
      <c r="B27" t="s">
        <v>11</v>
      </c>
      <c r="C27" s="16">
        <f>IF($D$9="D",N27,IF($D$9="A",Y27,IF($D$9="B",AJ27,IF($D$9="C",AU27,N27))))</f>
        <v>40</v>
      </c>
      <c r="E27" s="16">
        <f t="shared" ref="D27:K31" si="0">IF($D$9="D",P27,IF($D$9="A",AA27,IF($D$9="B",AL27,IF($D$9="C",AW27,P27))))</f>
        <v>0.5</v>
      </c>
      <c r="F27" s="16">
        <f t="shared" si="0"/>
        <v>0.5</v>
      </c>
      <c r="G27" s="16">
        <f t="shared" si="0"/>
        <v>0.5</v>
      </c>
      <c r="H27" s="16">
        <f t="shared" si="0"/>
        <v>0</v>
      </c>
      <c r="I27" s="16">
        <f t="shared" si="0"/>
        <v>6</v>
      </c>
      <c r="K27" s="16">
        <f t="shared" si="0"/>
        <v>10</v>
      </c>
      <c r="M27" t="s">
        <v>11</v>
      </c>
      <c r="N27" s="3">
        <v>40</v>
      </c>
      <c r="P27" s="3">
        <v>0.5</v>
      </c>
      <c r="Q27" s="3">
        <v>0.5</v>
      </c>
      <c r="R27" s="3">
        <v>0.5</v>
      </c>
      <c r="S27" s="3">
        <v>0</v>
      </c>
      <c r="T27" s="3">
        <v>6</v>
      </c>
      <c r="V27" s="3">
        <v>10</v>
      </c>
      <c r="X27" t="s">
        <v>11</v>
      </c>
      <c r="Y27">
        <v>40</v>
      </c>
      <c r="AA27">
        <v>0.5</v>
      </c>
      <c r="AB27">
        <v>0.5</v>
      </c>
      <c r="AC27">
        <v>0.5</v>
      </c>
      <c r="AD27">
        <v>0</v>
      </c>
      <c r="AE27">
        <v>5</v>
      </c>
      <c r="AG27">
        <v>10</v>
      </c>
      <c r="AI27" t="s">
        <v>11</v>
      </c>
      <c r="AJ27">
        <v>40</v>
      </c>
      <c r="AL27">
        <v>0.5</v>
      </c>
      <c r="AM27">
        <v>0.5</v>
      </c>
      <c r="AN27">
        <v>0.5</v>
      </c>
      <c r="AO27">
        <v>0</v>
      </c>
      <c r="AP27">
        <v>5</v>
      </c>
      <c r="AR27">
        <v>10</v>
      </c>
      <c r="AT27" t="s">
        <v>11</v>
      </c>
      <c r="AU27">
        <v>40</v>
      </c>
      <c r="AW27">
        <v>0.5</v>
      </c>
      <c r="AX27">
        <v>0.5</v>
      </c>
      <c r="AY27">
        <v>0.5</v>
      </c>
      <c r="AZ27">
        <v>0</v>
      </c>
      <c r="BA27">
        <v>5</v>
      </c>
      <c r="BC27">
        <v>10</v>
      </c>
    </row>
    <row r="28" spans="2:55">
      <c r="B28" t="s">
        <v>181</v>
      </c>
      <c r="C28" s="16">
        <f t="shared" ref="C28:C30" si="1">IF($D$9="D",N28,IF($D$9="A",Y28,IF($D$9="B",AJ28,IF($D$9="C",AU28,N28))))</f>
        <v>30</v>
      </c>
      <c r="D28" s="16">
        <f t="shared" si="0"/>
        <v>1</v>
      </c>
      <c r="F28" s="16">
        <f t="shared" si="0"/>
        <v>0</v>
      </c>
      <c r="G28" s="16">
        <f t="shared" si="0"/>
        <v>0</v>
      </c>
      <c r="H28" s="16">
        <f t="shared" si="0"/>
        <v>0</v>
      </c>
      <c r="I28" s="16">
        <f t="shared" si="0"/>
        <v>3</v>
      </c>
      <c r="K28" s="16">
        <f t="shared" si="0"/>
        <v>12</v>
      </c>
      <c r="M28" t="s">
        <v>181</v>
      </c>
      <c r="N28" s="3">
        <v>30</v>
      </c>
      <c r="O28" s="3">
        <v>1</v>
      </c>
      <c r="Q28" s="3">
        <v>0</v>
      </c>
      <c r="R28" s="3">
        <v>0</v>
      </c>
      <c r="S28" s="3">
        <v>0</v>
      </c>
      <c r="T28" s="3">
        <v>3</v>
      </c>
      <c r="V28" s="3">
        <v>12</v>
      </c>
      <c r="X28" t="s">
        <v>181</v>
      </c>
      <c r="Y28">
        <v>30</v>
      </c>
      <c r="Z28">
        <v>1</v>
      </c>
      <c r="AB28">
        <v>0</v>
      </c>
      <c r="AC28">
        <v>0</v>
      </c>
      <c r="AD28">
        <v>0</v>
      </c>
      <c r="AE28">
        <v>3</v>
      </c>
      <c r="AG28">
        <v>12</v>
      </c>
      <c r="AI28" t="s">
        <v>181</v>
      </c>
      <c r="AJ28">
        <v>30</v>
      </c>
      <c r="AK28">
        <v>1</v>
      </c>
      <c r="AM28">
        <v>0</v>
      </c>
      <c r="AN28">
        <v>0</v>
      </c>
      <c r="AO28">
        <v>0</v>
      </c>
      <c r="AP28">
        <v>3</v>
      </c>
      <c r="AR28">
        <v>12</v>
      </c>
      <c r="AT28" t="s">
        <v>181</v>
      </c>
      <c r="AU28">
        <v>30</v>
      </c>
      <c r="AV28">
        <v>1</v>
      </c>
      <c r="AX28">
        <v>0</v>
      </c>
      <c r="AY28">
        <v>0</v>
      </c>
      <c r="AZ28">
        <v>0</v>
      </c>
      <c r="BA28">
        <v>3</v>
      </c>
      <c r="BC28">
        <v>12</v>
      </c>
    </row>
    <row r="29" spans="2:55">
      <c r="B29" t="s">
        <v>182</v>
      </c>
      <c r="C29" s="16">
        <f t="shared" si="1"/>
        <v>30</v>
      </c>
      <c r="D29" s="16">
        <f t="shared" si="0"/>
        <v>1</v>
      </c>
      <c r="E29" s="16">
        <f t="shared" si="0"/>
        <v>0</v>
      </c>
      <c r="G29" s="16">
        <f t="shared" si="0"/>
        <v>0</v>
      </c>
      <c r="H29" s="16">
        <f t="shared" si="0"/>
        <v>0</v>
      </c>
      <c r="I29" s="16">
        <f t="shared" si="0"/>
        <v>3</v>
      </c>
      <c r="K29" s="16">
        <f t="shared" si="0"/>
        <v>12</v>
      </c>
      <c r="M29" t="s">
        <v>182</v>
      </c>
      <c r="N29" s="3">
        <v>30</v>
      </c>
      <c r="O29" s="3">
        <v>1</v>
      </c>
      <c r="P29" s="9">
        <v>0</v>
      </c>
      <c r="R29" s="3">
        <v>0</v>
      </c>
      <c r="S29" s="3">
        <v>0</v>
      </c>
      <c r="T29" s="3">
        <v>3</v>
      </c>
      <c r="V29" s="3">
        <v>12</v>
      </c>
      <c r="X29" t="s">
        <v>182</v>
      </c>
      <c r="Y29">
        <v>30</v>
      </c>
      <c r="Z29">
        <v>1</v>
      </c>
      <c r="AA29" s="8">
        <v>0</v>
      </c>
      <c r="AC29">
        <v>0</v>
      </c>
      <c r="AD29">
        <v>0</v>
      </c>
      <c r="AE29">
        <v>3</v>
      </c>
      <c r="AG29">
        <v>12</v>
      </c>
      <c r="AI29" t="s">
        <v>182</v>
      </c>
      <c r="AJ29">
        <v>30</v>
      </c>
      <c r="AK29">
        <v>1</v>
      </c>
      <c r="AL29" s="8">
        <v>0</v>
      </c>
      <c r="AN29">
        <v>0</v>
      </c>
      <c r="AO29">
        <v>0</v>
      </c>
      <c r="AP29">
        <v>3</v>
      </c>
      <c r="AR29">
        <v>12</v>
      </c>
      <c r="AT29" t="s">
        <v>182</v>
      </c>
      <c r="AU29">
        <v>30</v>
      </c>
      <c r="AV29">
        <v>1</v>
      </c>
      <c r="AW29" s="8">
        <v>0</v>
      </c>
      <c r="AY29">
        <v>0</v>
      </c>
      <c r="AZ29">
        <v>0</v>
      </c>
      <c r="BA29">
        <v>3</v>
      </c>
      <c r="BC29">
        <v>12</v>
      </c>
    </row>
    <row r="30" spans="2:55">
      <c r="B30" t="s">
        <v>183</v>
      </c>
      <c r="C30" s="16">
        <f t="shared" si="1"/>
        <v>30</v>
      </c>
      <c r="D30" s="16">
        <f t="shared" si="0"/>
        <v>1</v>
      </c>
      <c r="E30" s="16">
        <f t="shared" si="0"/>
        <v>0</v>
      </c>
      <c r="F30" s="16">
        <f t="shared" si="0"/>
        <v>0</v>
      </c>
      <c r="H30" s="16">
        <f t="shared" si="0"/>
        <v>1</v>
      </c>
      <c r="I30" s="16">
        <f t="shared" si="0"/>
        <v>3</v>
      </c>
      <c r="K30" s="16">
        <f t="shared" si="0"/>
        <v>12</v>
      </c>
      <c r="M30" t="s">
        <v>183</v>
      </c>
      <c r="N30" s="3">
        <v>30</v>
      </c>
      <c r="O30" s="3">
        <v>1</v>
      </c>
      <c r="P30" s="9">
        <v>0</v>
      </c>
      <c r="Q30" s="9">
        <v>0</v>
      </c>
      <c r="S30" s="3">
        <v>1</v>
      </c>
      <c r="T30" s="3">
        <v>3</v>
      </c>
      <c r="V30" s="3">
        <v>12</v>
      </c>
      <c r="X30" t="s">
        <v>183</v>
      </c>
      <c r="Y30">
        <v>30</v>
      </c>
      <c r="Z30">
        <v>1</v>
      </c>
      <c r="AA30" s="8">
        <v>0</v>
      </c>
      <c r="AB30" s="8">
        <v>0</v>
      </c>
      <c r="AD30">
        <v>1</v>
      </c>
      <c r="AE30">
        <v>3</v>
      </c>
      <c r="AG30">
        <v>12</v>
      </c>
      <c r="AI30" t="s">
        <v>183</v>
      </c>
      <c r="AJ30">
        <v>30</v>
      </c>
      <c r="AK30">
        <v>1</v>
      </c>
      <c r="AL30" s="8">
        <v>0</v>
      </c>
      <c r="AM30" s="8">
        <v>0</v>
      </c>
      <c r="AO30">
        <v>1</v>
      </c>
      <c r="AP30">
        <v>3</v>
      </c>
      <c r="AR30">
        <v>12</v>
      </c>
      <c r="AT30" t="s">
        <v>183</v>
      </c>
      <c r="AU30">
        <v>30</v>
      </c>
      <c r="AV30">
        <v>1</v>
      </c>
      <c r="AW30" s="8">
        <v>0</v>
      </c>
      <c r="AX30" s="8">
        <v>0</v>
      </c>
      <c r="AZ30">
        <v>1</v>
      </c>
      <c r="BA30">
        <v>3</v>
      </c>
      <c r="BC30">
        <v>12</v>
      </c>
    </row>
    <row r="31" spans="2:55">
      <c r="B31" t="s">
        <v>13</v>
      </c>
      <c r="C31" s="16">
        <f>IF($D$9="D",N31,IF($D$9="A",Y31,IF($D$9="B",AJ31,IF($D$9="C",AU31,N31))))</f>
        <v>40</v>
      </c>
      <c r="D31" s="16">
        <f t="shared" si="0"/>
        <v>1</v>
      </c>
      <c r="E31" s="16">
        <f t="shared" si="0"/>
        <v>0</v>
      </c>
      <c r="F31" s="16">
        <f t="shared" si="0"/>
        <v>0</v>
      </c>
      <c r="G31" s="16">
        <f t="shared" si="0"/>
        <v>0</v>
      </c>
      <c r="I31" s="16">
        <f t="shared" si="0"/>
        <v>1</v>
      </c>
      <c r="K31" s="16">
        <f t="shared" si="0"/>
        <v>40</v>
      </c>
      <c r="M31" t="s">
        <v>13</v>
      </c>
      <c r="N31" s="3">
        <v>40</v>
      </c>
      <c r="O31" s="3">
        <v>1</v>
      </c>
      <c r="P31" s="9">
        <v>0</v>
      </c>
      <c r="Q31" s="9">
        <v>0</v>
      </c>
      <c r="R31" s="3">
        <v>0</v>
      </c>
      <c r="T31" s="3">
        <v>1</v>
      </c>
      <c r="V31" s="3">
        <v>40</v>
      </c>
      <c r="X31" t="s">
        <v>13</v>
      </c>
      <c r="Y31">
        <v>40</v>
      </c>
      <c r="Z31">
        <v>1</v>
      </c>
      <c r="AA31" s="8">
        <v>0</v>
      </c>
      <c r="AB31" s="8">
        <v>0</v>
      </c>
      <c r="AC31">
        <v>0</v>
      </c>
      <c r="AE31">
        <v>1</v>
      </c>
      <c r="AG31">
        <v>40</v>
      </c>
      <c r="AI31" t="s">
        <v>13</v>
      </c>
      <c r="AJ31">
        <v>40</v>
      </c>
      <c r="AK31">
        <v>1</v>
      </c>
      <c r="AL31" s="8">
        <v>0</v>
      </c>
      <c r="AM31" s="8">
        <v>0</v>
      </c>
      <c r="AN31">
        <v>0</v>
      </c>
      <c r="AP31">
        <v>1</v>
      </c>
      <c r="AR31">
        <v>40</v>
      </c>
      <c r="AT31" t="s">
        <v>13</v>
      </c>
      <c r="AU31">
        <v>40</v>
      </c>
      <c r="AV31">
        <v>1</v>
      </c>
      <c r="AW31" s="8">
        <v>0</v>
      </c>
      <c r="AX31" s="8">
        <v>0</v>
      </c>
      <c r="AY31">
        <v>0</v>
      </c>
      <c r="BA31">
        <v>1</v>
      </c>
      <c r="BC31">
        <v>40</v>
      </c>
    </row>
    <row r="32" spans="2:55">
      <c r="B32" t="s">
        <v>184</v>
      </c>
      <c r="C32">
        <f>SUM(C27:C31)</f>
        <v>170</v>
      </c>
      <c r="M32" t="s">
        <v>184</v>
      </c>
      <c r="N32">
        <f>SUM(N27:N31)</f>
        <v>170</v>
      </c>
      <c r="X32" t="s">
        <v>184</v>
      </c>
      <c r="Y32">
        <f>SUM(Y27:Y31)</f>
        <v>170</v>
      </c>
      <c r="AI32" t="s">
        <v>184</v>
      </c>
      <c r="AJ32">
        <f>SUM(AJ27:AJ31)</f>
        <v>170</v>
      </c>
      <c r="AT32" t="s">
        <v>184</v>
      </c>
      <c r="AU32">
        <f>SUM(AU27:AU31)</f>
        <v>170</v>
      </c>
    </row>
    <row r="34" spans="2:55">
      <c r="B34" s="1" t="s">
        <v>26</v>
      </c>
      <c r="I34" s="8"/>
      <c r="M34" s="1" t="s">
        <v>26</v>
      </c>
      <c r="T34" s="8"/>
      <c r="X34" s="1" t="s">
        <v>26</v>
      </c>
      <c r="AE34" s="8"/>
      <c r="AI34" s="1" t="s">
        <v>26</v>
      </c>
      <c r="AP34" s="8"/>
      <c r="AT34" s="1" t="s">
        <v>26</v>
      </c>
      <c r="BA34" s="8"/>
    </row>
    <row r="35" spans="2:55">
      <c r="B35" t="s">
        <v>11</v>
      </c>
      <c r="C35" s="16">
        <f>IF($D$9="D",N35,IF($D$9="A",Y35,IF($D$9="B",AJ35,IF($D$9="C",AU35,N35))))</f>
        <v>40</v>
      </c>
      <c r="E35" s="16">
        <f t="shared" ref="E35" si="2">IF($D$9="D",P35,IF($D$9="A",AA35,IF($D$9="B",AL35,IF($D$9="C",AW35,P35))))</f>
        <v>0.5</v>
      </c>
      <c r="F35" s="16">
        <f t="shared" ref="F35:F36" si="3">IF($D$9="D",Q35,IF($D$9="A",AB35,IF($D$9="B",AM35,IF($D$9="C",AX35,Q35))))</f>
        <v>0.5</v>
      </c>
      <c r="G35" s="16">
        <f t="shared" ref="G35:G37" si="4">IF($D$9="D",R35,IF($D$9="A",AC35,IF($D$9="B",AN35,IF($D$9="C",AY35,R35))))</f>
        <v>0.5</v>
      </c>
      <c r="H35" s="16">
        <f t="shared" ref="H35:H38" si="5">IF($D$9="D",S35,IF($D$9="A",AD35,IF($D$9="B",AO35,IF($D$9="C",AZ35,S35))))</f>
        <v>0</v>
      </c>
      <c r="I35" s="16">
        <f t="shared" ref="I35:I39" si="6">IF($D$9="D",T35,IF($D$9="A",AE35,IF($D$9="B",AP35,IF($D$9="C",BA35,T35))))</f>
        <v>5</v>
      </c>
      <c r="K35" s="16">
        <f t="shared" ref="K35:K39" si="7">IF($D$9="D",V35,IF($D$9="A",AG35,IF($D$9="B",AR35,IF($D$9="C",BC35,V35))))</f>
        <v>10</v>
      </c>
      <c r="M35" t="s">
        <v>11</v>
      </c>
      <c r="N35" s="3">
        <v>40</v>
      </c>
      <c r="P35" s="3">
        <v>0.5</v>
      </c>
      <c r="Q35" s="3">
        <v>0.5</v>
      </c>
      <c r="R35" s="3">
        <v>0.5</v>
      </c>
      <c r="S35" s="3">
        <v>0</v>
      </c>
      <c r="T35" s="3">
        <v>5</v>
      </c>
      <c r="V35" s="3">
        <v>10</v>
      </c>
      <c r="X35" t="s">
        <v>11</v>
      </c>
      <c r="Y35">
        <v>40</v>
      </c>
      <c r="AA35">
        <v>0.5</v>
      </c>
      <c r="AB35">
        <v>0.5</v>
      </c>
      <c r="AC35">
        <v>0.5</v>
      </c>
      <c r="AD35">
        <v>0</v>
      </c>
      <c r="AE35">
        <v>5</v>
      </c>
      <c r="AG35">
        <v>10</v>
      </c>
      <c r="AI35" t="s">
        <v>11</v>
      </c>
      <c r="AJ35">
        <v>40</v>
      </c>
      <c r="AL35">
        <v>0.5</v>
      </c>
      <c r="AM35">
        <v>0.5</v>
      </c>
      <c r="AN35">
        <v>0.5</v>
      </c>
      <c r="AO35">
        <v>0</v>
      </c>
      <c r="AP35">
        <v>5</v>
      </c>
      <c r="AR35">
        <v>10</v>
      </c>
      <c r="AT35" t="s">
        <v>11</v>
      </c>
      <c r="AU35">
        <v>40</v>
      </c>
      <c r="AW35">
        <v>0.5</v>
      </c>
      <c r="AX35">
        <v>0.5</v>
      </c>
      <c r="AY35">
        <v>0.5</v>
      </c>
      <c r="AZ35">
        <v>0</v>
      </c>
      <c r="BA35">
        <v>5</v>
      </c>
      <c r="BC35">
        <v>10</v>
      </c>
    </row>
    <row r="36" spans="2:55">
      <c r="B36" t="s">
        <v>181</v>
      </c>
      <c r="C36" s="16">
        <f t="shared" ref="C36:C38" si="8">IF($D$9="D",N36,IF($D$9="A",Y36,IF($D$9="B",AJ36,IF($D$9="C",AU36,N36))))</f>
        <v>30</v>
      </c>
      <c r="D36" s="16">
        <f t="shared" ref="D36:D39" si="9">IF($D$9="D",O36,IF($D$9="A",Z36,IF($D$9="B",AK36,IF($D$9="C",AV36,O36))))</f>
        <v>1</v>
      </c>
      <c r="F36" s="16">
        <f t="shared" si="3"/>
        <v>0</v>
      </c>
      <c r="G36" s="16">
        <f t="shared" si="4"/>
        <v>0</v>
      </c>
      <c r="H36" s="16">
        <f t="shared" si="5"/>
        <v>1</v>
      </c>
      <c r="I36" s="16">
        <f t="shared" si="6"/>
        <v>4.5</v>
      </c>
      <c r="K36" s="16">
        <f t="shared" si="7"/>
        <v>12</v>
      </c>
      <c r="M36" t="s">
        <v>181</v>
      </c>
      <c r="N36" s="3">
        <v>30</v>
      </c>
      <c r="O36" s="3">
        <v>1</v>
      </c>
      <c r="Q36" s="3">
        <v>0</v>
      </c>
      <c r="R36" s="3">
        <v>0</v>
      </c>
      <c r="S36" s="3">
        <v>1</v>
      </c>
      <c r="T36" s="3">
        <v>4.5</v>
      </c>
      <c r="V36" s="3">
        <v>12</v>
      </c>
      <c r="X36" t="s">
        <v>181</v>
      </c>
      <c r="Y36">
        <v>30</v>
      </c>
      <c r="Z36">
        <v>1</v>
      </c>
      <c r="AB36">
        <v>0</v>
      </c>
      <c r="AC36">
        <v>0</v>
      </c>
      <c r="AD36">
        <v>1</v>
      </c>
      <c r="AE36">
        <v>3</v>
      </c>
      <c r="AG36">
        <v>12</v>
      </c>
      <c r="AI36" t="s">
        <v>181</v>
      </c>
      <c r="AJ36">
        <v>30</v>
      </c>
      <c r="AK36">
        <v>1</v>
      </c>
      <c r="AM36">
        <v>0</v>
      </c>
      <c r="AN36">
        <v>0</v>
      </c>
      <c r="AO36">
        <v>1</v>
      </c>
      <c r="AP36">
        <v>4.5</v>
      </c>
      <c r="AR36">
        <v>12</v>
      </c>
      <c r="AT36" t="s">
        <v>181</v>
      </c>
      <c r="AU36">
        <v>30</v>
      </c>
      <c r="AV36">
        <v>1</v>
      </c>
      <c r="AX36">
        <v>0</v>
      </c>
      <c r="AY36">
        <v>0</v>
      </c>
      <c r="AZ36">
        <v>1</v>
      </c>
      <c r="BA36">
        <v>4.5</v>
      </c>
      <c r="BC36">
        <v>12</v>
      </c>
    </row>
    <row r="37" spans="2:55">
      <c r="B37" t="s">
        <v>182</v>
      </c>
      <c r="C37" s="16">
        <f t="shared" si="8"/>
        <v>30</v>
      </c>
      <c r="D37" s="16">
        <f t="shared" si="9"/>
        <v>1</v>
      </c>
      <c r="E37" s="16">
        <f t="shared" ref="E37:E39" si="10">IF($D$9="D",P37,IF($D$9="A",AA37,IF($D$9="B",AL37,IF($D$9="C",AW37,P37))))</f>
        <v>0</v>
      </c>
      <c r="G37" s="16">
        <f t="shared" si="4"/>
        <v>0</v>
      </c>
      <c r="H37" s="16">
        <f t="shared" si="5"/>
        <v>0</v>
      </c>
      <c r="I37" s="16">
        <f t="shared" si="6"/>
        <v>3</v>
      </c>
      <c r="K37" s="16">
        <f t="shared" si="7"/>
        <v>12</v>
      </c>
      <c r="M37" t="s">
        <v>182</v>
      </c>
      <c r="N37" s="3">
        <v>30</v>
      </c>
      <c r="O37" s="3">
        <v>1</v>
      </c>
      <c r="P37" s="9">
        <v>0</v>
      </c>
      <c r="R37" s="3">
        <v>0</v>
      </c>
      <c r="S37" s="3">
        <v>0</v>
      </c>
      <c r="T37" s="3">
        <v>3</v>
      </c>
      <c r="V37" s="3">
        <v>12</v>
      </c>
      <c r="X37" t="s">
        <v>182</v>
      </c>
      <c r="Y37">
        <v>30</v>
      </c>
      <c r="Z37">
        <v>1</v>
      </c>
      <c r="AA37" s="8">
        <v>0</v>
      </c>
      <c r="AC37">
        <v>0</v>
      </c>
      <c r="AD37">
        <v>0</v>
      </c>
      <c r="AE37">
        <v>3</v>
      </c>
      <c r="AG37">
        <v>12</v>
      </c>
      <c r="AI37" t="s">
        <v>182</v>
      </c>
      <c r="AJ37">
        <v>30</v>
      </c>
      <c r="AK37">
        <v>1</v>
      </c>
      <c r="AL37" s="8">
        <v>0</v>
      </c>
      <c r="AN37">
        <v>0</v>
      </c>
      <c r="AO37">
        <v>0</v>
      </c>
      <c r="AP37">
        <v>3</v>
      </c>
      <c r="AR37">
        <v>12</v>
      </c>
      <c r="AT37" t="s">
        <v>182</v>
      </c>
      <c r="AU37">
        <v>30</v>
      </c>
      <c r="AV37">
        <v>1</v>
      </c>
      <c r="AW37" s="8">
        <v>0</v>
      </c>
      <c r="AY37">
        <v>0</v>
      </c>
      <c r="AZ37">
        <v>0</v>
      </c>
      <c r="BA37">
        <v>3</v>
      </c>
      <c r="BC37">
        <v>12</v>
      </c>
    </row>
    <row r="38" spans="2:55">
      <c r="B38" t="s">
        <v>183</v>
      </c>
      <c r="C38" s="16">
        <f t="shared" si="8"/>
        <v>30</v>
      </c>
      <c r="D38" s="16">
        <f t="shared" si="9"/>
        <v>1</v>
      </c>
      <c r="E38" s="16">
        <f t="shared" si="10"/>
        <v>0</v>
      </c>
      <c r="F38" s="16">
        <f t="shared" ref="F38:F39" si="11">IF($D$9="D",Q38,IF($D$9="A",AB38,IF($D$9="B",AM38,IF($D$9="C",AX38,Q38))))</f>
        <v>0</v>
      </c>
      <c r="H38" s="16">
        <f t="shared" si="5"/>
        <v>0</v>
      </c>
      <c r="I38" s="16">
        <f t="shared" si="6"/>
        <v>3</v>
      </c>
      <c r="K38" s="16">
        <f t="shared" si="7"/>
        <v>12</v>
      </c>
      <c r="M38" t="s">
        <v>183</v>
      </c>
      <c r="N38" s="3">
        <v>30</v>
      </c>
      <c r="O38" s="3">
        <v>1</v>
      </c>
      <c r="P38" s="9">
        <v>0</v>
      </c>
      <c r="Q38" s="9">
        <v>0</v>
      </c>
      <c r="S38" s="3">
        <v>0</v>
      </c>
      <c r="T38" s="3">
        <v>3</v>
      </c>
      <c r="V38" s="3">
        <v>12</v>
      </c>
      <c r="X38" t="s">
        <v>183</v>
      </c>
      <c r="Y38">
        <v>30</v>
      </c>
      <c r="Z38">
        <v>1</v>
      </c>
      <c r="AA38" s="8">
        <v>0</v>
      </c>
      <c r="AB38" s="8">
        <v>0</v>
      </c>
      <c r="AD38">
        <v>0</v>
      </c>
      <c r="AE38">
        <v>3</v>
      </c>
      <c r="AG38">
        <v>12</v>
      </c>
      <c r="AI38" t="s">
        <v>183</v>
      </c>
      <c r="AJ38">
        <v>30</v>
      </c>
      <c r="AK38">
        <v>1</v>
      </c>
      <c r="AL38" s="8">
        <v>0</v>
      </c>
      <c r="AM38" s="8">
        <v>0</v>
      </c>
      <c r="AO38">
        <v>0</v>
      </c>
      <c r="AP38">
        <v>3</v>
      </c>
      <c r="AR38">
        <v>12</v>
      </c>
      <c r="AT38" t="s">
        <v>183</v>
      </c>
      <c r="AU38">
        <v>30</v>
      </c>
      <c r="AV38">
        <v>1</v>
      </c>
      <c r="AW38" s="8">
        <v>0</v>
      </c>
      <c r="AX38" s="8">
        <v>0</v>
      </c>
      <c r="AZ38">
        <v>0</v>
      </c>
      <c r="BA38">
        <v>3</v>
      </c>
      <c r="BC38">
        <v>12</v>
      </c>
    </row>
    <row r="39" spans="2:55">
      <c r="B39" t="s">
        <v>13</v>
      </c>
      <c r="C39" s="16">
        <f>IF($D$9="D",N39,IF($D$9="A",Y39,IF($D$9="B",AJ39,IF($D$9="C",AU39,N39))))</f>
        <v>44</v>
      </c>
      <c r="D39" s="16">
        <f t="shared" si="9"/>
        <v>1</v>
      </c>
      <c r="E39" s="16">
        <f t="shared" si="10"/>
        <v>0</v>
      </c>
      <c r="F39" s="16">
        <f t="shared" si="11"/>
        <v>0</v>
      </c>
      <c r="G39" s="16">
        <f t="shared" ref="G39" si="12">IF($D$9="D",R39,IF($D$9="A",AC39,IF($D$9="B",AN39,IF($D$9="C",AY39,R39))))</f>
        <v>0</v>
      </c>
      <c r="I39" s="16">
        <f t="shared" si="6"/>
        <v>1</v>
      </c>
      <c r="K39" s="16">
        <f t="shared" si="7"/>
        <v>40</v>
      </c>
      <c r="M39" t="s">
        <v>13</v>
      </c>
      <c r="N39" s="3">
        <v>44</v>
      </c>
      <c r="O39" s="3">
        <v>1</v>
      </c>
      <c r="P39" s="9">
        <v>0</v>
      </c>
      <c r="Q39" s="9">
        <v>0</v>
      </c>
      <c r="R39" s="3">
        <v>0</v>
      </c>
      <c r="T39" s="3">
        <v>1</v>
      </c>
      <c r="V39" s="3">
        <v>40</v>
      </c>
      <c r="X39" t="s">
        <v>13</v>
      </c>
      <c r="Y39">
        <v>40</v>
      </c>
      <c r="Z39">
        <v>1</v>
      </c>
      <c r="AA39" s="8">
        <v>0</v>
      </c>
      <c r="AB39" s="8">
        <v>0</v>
      </c>
      <c r="AC39">
        <v>0</v>
      </c>
      <c r="AE39">
        <v>1</v>
      </c>
      <c r="AG39">
        <v>40</v>
      </c>
      <c r="AI39" t="s">
        <v>13</v>
      </c>
      <c r="AJ39">
        <v>44</v>
      </c>
      <c r="AK39">
        <v>1</v>
      </c>
      <c r="AL39" s="8">
        <v>0</v>
      </c>
      <c r="AM39" s="8">
        <v>0</v>
      </c>
      <c r="AN39">
        <v>0</v>
      </c>
      <c r="AP39">
        <v>1</v>
      </c>
      <c r="AR39">
        <v>40</v>
      </c>
      <c r="AT39" t="s">
        <v>13</v>
      </c>
      <c r="AU39">
        <v>44</v>
      </c>
      <c r="AV39">
        <v>1</v>
      </c>
      <c r="AW39" s="8">
        <v>0</v>
      </c>
      <c r="AX39" s="8">
        <v>0</v>
      </c>
      <c r="AY39">
        <v>0</v>
      </c>
      <c r="BA39">
        <v>1</v>
      </c>
      <c r="BC39">
        <v>40</v>
      </c>
    </row>
    <row r="40" spans="2:55">
      <c r="B40" t="s">
        <v>184</v>
      </c>
      <c r="C40">
        <f>SUM(C35:C39)</f>
        <v>174</v>
      </c>
      <c r="M40" t="s">
        <v>184</v>
      </c>
      <c r="N40">
        <f>SUM(N35:N39)</f>
        <v>174</v>
      </c>
      <c r="X40" t="s">
        <v>184</v>
      </c>
      <c r="Y40">
        <f>SUM(Y35:Y39)</f>
        <v>170</v>
      </c>
      <c r="AI40" t="s">
        <v>184</v>
      </c>
      <c r="AJ40">
        <f>SUM(AJ35:AJ39)</f>
        <v>174</v>
      </c>
      <c r="AT40" t="s">
        <v>184</v>
      </c>
      <c r="AU40">
        <f>SUM(AU35:AU39)</f>
        <v>174</v>
      </c>
    </row>
    <row r="42" spans="2:55">
      <c r="B42" s="1" t="s">
        <v>68</v>
      </c>
      <c r="M42" s="1" t="s">
        <v>68</v>
      </c>
      <c r="X42" s="1" t="s">
        <v>68</v>
      </c>
      <c r="AI42" s="1" t="s">
        <v>68</v>
      </c>
      <c r="AT42" s="1" t="s">
        <v>68</v>
      </c>
    </row>
    <row r="43" spans="2:55">
      <c r="B43" t="s">
        <v>11</v>
      </c>
      <c r="C43" s="16">
        <f>IF($D$9="D",N43,IF($D$9="A",Y43,IF($D$9="B",AJ43,IF($D$9="C",AU43,N43))))</f>
        <v>40</v>
      </c>
      <c r="E43" s="16">
        <f t="shared" ref="E43" si="13">IF($D$9="D",P43,IF($D$9="A",AA43,IF($D$9="B",AL43,IF($D$9="C",AW43,P43))))</f>
        <v>0.5</v>
      </c>
      <c r="F43" s="16">
        <f t="shared" ref="F43:F44" si="14">IF($D$9="D",Q43,IF($D$9="A",AB43,IF($D$9="B",AM43,IF($D$9="C",AX43,Q43))))</f>
        <v>0.5</v>
      </c>
      <c r="G43" s="16">
        <f t="shared" ref="G43:G45" si="15">IF($D$9="D",R43,IF($D$9="A",AC43,IF($D$9="B",AN43,IF($D$9="C",AY43,R43))))</f>
        <v>0.5</v>
      </c>
      <c r="H43" s="16">
        <f t="shared" ref="H43:H46" si="16">IF($D$9="D",S43,IF($D$9="A",AD43,IF($D$9="B",AO43,IF($D$9="C",AZ43,S43))))</f>
        <v>0</v>
      </c>
      <c r="I43" s="16">
        <f t="shared" ref="I43:I47" si="17">IF($D$9="D",T43,IF($D$9="A",AE43,IF($D$9="B",AP43,IF($D$9="C",BA43,T43))))</f>
        <v>5</v>
      </c>
      <c r="K43" s="16">
        <f t="shared" ref="K43:K47" si="18">IF($D$9="D",V43,IF($D$9="A",AG43,IF($D$9="B",AR43,IF($D$9="C",BC43,V43))))</f>
        <v>10</v>
      </c>
      <c r="M43" t="s">
        <v>11</v>
      </c>
      <c r="N43" s="3">
        <v>40</v>
      </c>
      <c r="P43" s="3">
        <v>0.5</v>
      </c>
      <c r="Q43" s="3">
        <v>0.5</v>
      </c>
      <c r="R43" s="3">
        <v>0.5</v>
      </c>
      <c r="S43" s="3">
        <v>0</v>
      </c>
      <c r="T43" s="3">
        <v>5</v>
      </c>
      <c r="V43" s="3">
        <v>10</v>
      </c>
      <c r="X43" t="s">
        <v>11</v>
      </c>
      <c r="Y43">
        <v>40</v>
      </c>
      <c r="AA43">
        <v>0.5</v>
      </c>
      <c r="AB43">
        <v>0.5</v>
      </c>
      <c r="AC43">
        <v>0.5</v>
      </c>
      <c r="AD43">
        <v>0</v>
      </c>
      <c r="AE43">
        <v>5</v>
      </c>
      <c r="AG43">
        <v>10</v>
      </c>
      <c r="AI43" t="s">
        <v>11</v>
      </c>
      <c r="AJ43">
        <v>40</v>
      </c>
      <c r="AL43">
        <v>0.5</v>
      </c>
      <c r="AM43">
        <v>0.5</v>
      </c>
      <c r="AN43">
        <v>0.5</v>
      </c>
      <c r="AO43">
        <v>0</v>
      </c>
      <c r="AP43">
        <v>5</v>
      </c>
      <c r="AR43">
        <v>10</v>
      </c>
      <c r="AT43" t="s">
        <v>11</v>
      </c>
      <c r="AU43">
        <v>40</v>
      </c>
      <c r="AW43">
        <v>0.5</v>
      </c>
      <c r="AX43">
        <v>0.5</v>
      </c>
      <c r="AY43">
        <v>0.5</v>
      </c>
      <c r="AZ43">
        <v>0</v>
      </c>
      <c r="BA43">
        <v>5</v>
      </c>
      <c r="BC43">
        <v>10</v>
      </c>
    </row>
    <row r="44" spans="2:55">
      <c r="B44" t="s">
        <v>181</v>
      </c>
      <c r="C44" s="16">
        <f t="shared" ref="C44:C46" si="19">IF($D$9="D",N44,IF($D$9="A",Y44,IF($D$9="B",AJ44,IF($D$9="C",AU44,N44))))</f>
        <v>30</v>
      </c>
      <c r="D44" s="16">
        <f t="shared" ref="D44:D47" si="20">IF($D$9="D",O44,IF($D$9="A",Z44,IF($D$9="B",AK44,IF($D$9="C",AV44,O44))))</f>
        <v>1</v>
      </c>
      <c r="F44" s="16">
        <f t="shared" si="14"/>
        <v>0</v>
      </c>
      <c r="G44" s="16">
        <f t="shared" si="15"/>
        <v>0</v>
      </c>
      <c r="H44" s="16">
        <f t="shared" si="16"/>
        <v>0</v>
      </c>
      <c r="I44" s="16">
        <f t="shared" si="17"/>
        <v>4.5</v>
      </c>
      <c r="K44" s="16">
        <f t="shared" si="18"/>
        <v>12</v>
      </c>
      <c r="M44" t="s">
        <v>181</v>
      </c>
      <c r="N44" s="3">
        <v>30</v>
      </c>
      <c r="O44" s="3">
        <v>1</v>
      </c>
      <c r="Q44" s="3">
        <v>0</v>
      </c>
      <c r="R44" s="3">
        <v>0</v>
      </c>
      <c r="S44" s="3">
        <v>0</v>
      </c>
      <c r="T44" s="3">
        <v>4.5</v>
      </c>
      <c r="V44" s="3">
        <v>12</v>
      </c>
      <c r="X44" t="s">
        <v>181</v>
      </c>
      <c r="Y44">
        <v>30</v>
      </c>
      <c r="Z44">
        <v>1</v>
      </c>
      <c r="AB44">
        <v>0</v>
      </c>
      <c r="AC44">
        <v>0</v>
      </c>
      <c r="AD44">
        <v>0</v>
      </c>
      <c r="AE44">
        <v>3</v>
      </c>
      <c r="AG44">
        <v>12</v>
      </c>
      <c r="AI44" t="s">
        <v>181</v>
      </c>
      <c r="AJ44">
        <v>30</v>
      </c>
      <c r="AK44">
        <v>1</v>
      </c>
      <c r="AM44">
        <v>0</v>
      </c>
      <c r="AN44">
        <v>0</v>
      </c>
      <c r="AO44">
        <v>0</v>
      </c>
      <c r="AP44">
        <v>4.5</v>
      </c>
      <c r="AR44">
        <v>12</v>
      </c>
      <c r="AT44" t="s">
        <v>181</v>
      </c>
      <c r="AU44">
        <v>30</v>
      </c>
      <c r="AV44">
        <v>1</v>
      </c>
      <c r="AX44">
        <v>0</v>
      </c>
      <c r="AY44">
        <v>0</v>
      </c>
      <c r="AZ44">
        <v>0</v>
      </c>
      <c r="BA44">
        <v>4.5</v>
      </c>
      <c r="BC44">
        <v>12</v>
      </c>
    </row>
    <row r="45" spans="2:55">
      <c r="B45" t="s">
        <v>182</v>
      </c>
      <c r="C45" s="16">
        <f t="shared" si="19"/>
        <v>30</v>
      </c>
      <c r="D45" s="16">
        <f t="shared" si="20"/>
        <v>1</v>
      </c>
      <c r="E45" s="16">
        <f t="shared" ref="E45:E47" si="21">IF($D$9="D",P45,IF($D$9="A",AA45,IF($D$9="B",AL45,IF($D$9="C",AW45,P45))))</f>
        <v>0</v>
      </c>
      <c r="G45" s="16">
        <f t="shared" si="15"/>
        <v>0</v>
      </c>
      <c r="H45" s="16">
        <f t="shared" si="16"/>
        <v>1</v>
      </c>
      <c r="I45" s="16">
        <f t="shared" si="17"/>
        <v>4.5</v>
      </c>
      <c r="K45" s="16">
        <f t="shared" si="18"/>
        <v>12</v>
      </c>
      <c r="M45" t="s">
        <v>182</v>
      </c>
      <c r="N45" s="3">
        <v>30</v>
      </c>
      <c r="O45" s="3">
        <v>1</v>
      </c>
      <c r="P45" s="9">
        <v>0</v>
      </c>
      <c r="R45" s="3">
        <v>0</v>
      </c>
      <c r="S45" s="3">
        <v>1</v>
      </c>
      <c r="T45" s="3">
        <v>4.5</v>
      </c>
      <c r="V45" s="3">
        <v>12</v>
      </c>
      <c r="X45" t="s">
        <v>182</v>
      </c>
      <c r="Y45">
        <v>30</v>
      </c>
      <c r="Z45">
        <v>1</v>
      </c>
      <c r="AA45" s="8">
        <v>0</v>
      </c>
      <c r="AC45">
        <v>0</v>
      </c>
      <c r="AD45">
        <v>1</v>
      </c>
      <c r="AE45">
        <v>3</v>
      </c>
      <c r="AG45">
        <v>12</v>
      </c>
      <c r="AI45" t="s">
        <v>182</v>
      </c>
      <c r="AJ45">
        <v>30</v>
      </c>
      <c r="AK45">
        <v>1</v>
      </c>
      <c r="AL45" s="8">
        <v>0</v>
      </c>
      <c r="AN45">
        <v>0</v>
      </c>
      <c r="AO45">
        <v>1</v>
      </c>
      <c r="AP45">
        <v>4.5</v>
      </c>
      <c r="AR45">
        <v>12</v>
      </c>
      <c r="AT45" t="s">
        <v>182</v>
      </c>
      <c r="AU45">
        <v>30</v>
      </c>
      <c r="AV45">
        <v>1</v>
      </c>
      <c r="AW45" s="8">
        <v>0</v>
      </c>
      <c r="AY45">
        <v>0</v>
      </c>
      <c r="AZ45">
        <v>1</v>
      </c>
      <c r="BA45">
        <v>4.5</v>
      </c>
      <c r="BC45">
        <v>12</v>
      </c>
    </row>
    <row r="46" spans="2:55">
      <c r="B46" t="s">
        <v>183</v>
      </c>
      <c r="C46" s="16">
        <f t="shared" si="19"/>
        <v>30</v>
      </c>
      <c r="D46" s="16">
        <f t="shared" si="20"/>
        <v>1</v>
      </c>
      <c r="E46" s="16">
        <f t="shared" si="21"/>
        <v>0</v>
      </c>
      <c r="F46" s="16">
        <f t="shared" ref="F46:F47" si="22">IF($D$9="D",Q46,IF($D$9="A",AB46,IF($D$9="B",AM46,IF($D$9="C",AX46,Q46))))</f>
        <v>0</v>
      </c>
      <c r="H46" s="16">
        <f t="shared" si="16"/>
        <v>0</v>
      </c>
      <c r="I46" s="16">
        <f t="shared" si="17"/>
        <v>3</v>
      </c>
      <c r="K46" s="16">
        <f t="shared" si="18"/>
        <v>12</v>
      </c>
      <c r="M46" t="s">
        <v>183</v>
      </c>
      <c r="N46" s="3">
        <v>30</v>
      </c>
      <c r="O46" s="3">
        <v>1</v>
      </c>
      <c r="P46" s="9">
        <v>0</v>
      </c>
      <c r="Q46" s="9">
        <v>0</v>
      </c>
      <c r="S46" s="3">
        <v>0</v>
      </c>
      <c r="T46" s="3">
        <v>3</v>
      </c>
      <c r="V46" s="3">
        <v>12</v>
      </c>
      <c r="X46" t="s">
        <v>183</v>
      </c>
      <c r="Y46">
        <v>30</v>
      </c>
      <c r="Z46">
        <v>1</v>
      </c>
      <c r="AA46" s="8">
        <v>0</v>
      </c>
      <c r="AB46" s="8">
        <v>0</v>
      </c>
      <c r="AD46">
        <v>0</v>
      </c>
      <c r="AE46">
        <v>3</v>
      </c>
      <c r="AG46">
        <v>12</v>
      </c>
      <c r="AI46" t="s">
        <v>183</v>
      </c>
      <c r="AJ46">
        <v>30</v>
      </c>
      <c r="AK46">
        <v>1</v>
      </c>
      <c r="AL46" s="8">
        <v>0</v>
      </c>
      <c r="AM46" s="8">
        <v>0</v>
      </c>
      <c r="AO46">
        <v>0</v>
      </c>
      <c r="AP46">
        <v>3</v>
      </c>
      <c r="AR46">
        <v>12</v>
      </c>
      <c r="AT46" t="s">
        <v>183</v>
      </c>
      <c r="AU46">
        <v>30</v>
      </c>
      <c r="AV46">
        <v>1</v>
      </c>
      <c r="AW46" s="8">
        <v>0</v>
      </c>
      <c r="AX46" s="8">
        <v>0</v>
      </c>
      <c r="AZ46">
        <v>0</v>
      </c>
      <c r="BA46">
        <v>3</v>
      </c>
      <c r="BC46">
        <v>12</v>
      </c>
    </row>
    <row r="47" spans="2:55">
      <c r="B47" t="s">
        <v>13</v>
      </c>
      <c r="C47" s="16">
        <f>IF($D$9="D",N47,IF($D$9="A",Y47,IF($D$9="B",AJ47,IF($D$9="C",AU47,N47))))</f>
        <v>40</v>
      </c>
      <c r="D47" s="16">
        <f t="shared" si="20"/>
        <v>1</v>
      </c>
      <c r="E47" s="16">
        <f t="shared" si="21"/>
        <v>0</v>
      </c>
      <c r="F47" s="16">
        <f t="shared" si="22"/>
        <v>0</v>
      </c>
      <c r="G47" s="16">
        <f t="shared" ref="G47" si="23">IF($D$9="D",R47,IF($D$9="A",AC47,IF($D$9="B",AN47,IF($D$9="C",AY47,R47))))</f>
        <v>0</v>
      </c>
      <c r="I47" s="16">
        <f t="shared" si="17"/>
        <v>1</v>
      </c>
      <c r="K47" s="16">
        <f t="shared" si="18"/>
        <v>40</v>
      </c>
      <c r="M47" t="s">
        <v>13</v>
      </c>
      <c r="N47" s="3">
        <v>40</v>
      </c>
      <c r="O47" s="3">
        <v>1</v>
      </c>
      <c r="P47" s="9">
        <v>0</v>
      </c>
      <c r="Q47" s="9">
        <v>0</v>
      </c>
      <c r="R47" s="3">
        <v>0</v>
      </c>
      <c r="T47" s="3">
        <v>1</v>
      </c>
      <c r="V47" s="3">
        <v>40</v>
      </c>
      <c r="X47" t="s">
        <v>13</v>
      </c>
      <c r="Y47">
        <v>40</v>
      </c>
      <c r="Z47">
        <v>1</v>
      </c>
      <c r="AA47" s="8">
        <v>0</v>
      </c>
      <c r="AB47" s="8">
        <v>0</v>
      </c>
      <c r="AC47">
        <v>0</v>
      </c>
      <c r="AE47">
        <v>1</v>
      </c>
      <c r="AG47">
        <v>40</v>
      </c>
      <c r="AI47" t="s">
        <v>13</v>
      </c>
      <c r="AJ47">
        <v>40</v>
      </c>
      <c r="AK47">
        <v>1</v>
      </c>
      <c r="AL47" s="8">
        <v>0</v>
      </c>
      <c r="AM47" s="8">
        <v>0</v>
      </c>
      <c r="AN47">
        <v>0</v>
      </c>
      <c r="AP47">
        <v>1</v>
      </c>
      <c r="AR47">
        <v>40</v>
      </c>
      <c r="AT47" t="s">
        <v>13</v>
      </c>
      <c r="AU47">
        <v>44</v>
      </c>
      <c r="AV47">
        <v>1</v>
      </c>
      <c r="AW47" s="8">
        <v>0</v>
      </c>
      <c r="AX47" s="8">
        <v>0</v>
      </c>
      <c r="AY47">
        <v>0</v>
      </c>
      <c r="BA47">
        <v>1</v>
      </c>
      <c r="BC47">
        <v>40</v>
      </c>
    </row>
    <row r="48" spans="2:55">
      <c r="B48" t="s">
        <v>184</v>
      </c>
      <c r="C48">
        <f>SUM(C43:C47)</f>
        <v>170</v>
      </c>
      <c r="M48" t="s">
        <v>184</v>
      </c>
      <c r="N48">
        <f>SUM(N43:N47)</f>
        <v>170</v>
      </c>
      <c r="X48" t="s">
        <v>184</v>
      </c>
      <c r="Y48">
        <f>SUM(Y43:Y47)</f>
        <v>170</v>
      </c>
      <c r="AI48" t="s">
        <v>184</v>
      </c>
      <c r="AJ48">
        <f>SUM(AJ43:AJ47)</f>
        <v>170</v>
      </c>
      <c r="AT48" t="s">
        <v>184</v>
      </c>
      <c r="AU48">
        <f>SUM(AU43:AU47)</f>
        <v>174</v>
      </c>
    </row>
    <row r="50" spans="2:55">
      <c r="B50" s="1" t="s">
        <v>185</v>
      </c>
      <c r="M50" s="1" t="s">
        <v>185</v>
      </c>
      <c r="X50" s="1" t="s">
        <v>185</v>
      </c>
      <c r="AI50" s="1" t="s">
        <v>185</v>
      </c>
      <c r="AT50" s="1" t="s">
        <v>185</v>
      </c>
    </row>
    <row r="51" spans="2:55">
      <c r="B51" t="s">
        <v>11</v>
      </c>
      <c r="C51" s="16">
        <f>IF($D$9="D",N51,IF($D$9="A",Y51,IF($D$9="B",AJ51,IF($D$9="C",AU51,N51))))</f>
        <v>40</v>
      </c>
      <c r="E51" s="16">
        <f t="shared" ref="E51" si="24">IF($D$9="D",P51,IF($D$9="A",AA51,IF($D$9="B",AL51,IF($D$9="C",AW51,P51))))</f>
        <v>0.5</v>
      </c>
      <c r="F51" s="16">
        <f t="shared" ref="F51:F52" si="25">IF($D$9="D",Q51,IF($D$9="A",AB51,IF($D$9="B",AM51,IF($D$9="C",AX51,Q51))))</f>
        <v>0.5</v>
      </c>
      <c r="G51" s="16">
        <f t="shared" ref="G51:G53" si="26">IF($D$9="D",R51,IF($D$9="A",AC51,IF($D$9="B",AN51,IF($D$9="C",AY51,R51))))</f>
        <v>0.5</v>
      </c>
      <c r="H51" s="16">
        <f t="shared" ref="H51:H54" si="27">IF($D$9="D",S51,IF($D$9="A",AD51,IF($D$9="B",AO51,IF($D$9="C",AZ51,S51))))</f>
        <v>0</v>
      </c>
      <c r="I51" s="16">
        <f t="shared" ref="I51:I55" si="28">IF($D$9="D",T51,IF($D$9="A",AE51,IF($D$9="B",AP51,IF($D$9="C",BA51,T51))))</f>
        <v>5</v>
      </c>
      <c r="K51" s="16">
        <f t="shared" ref="K51:K55" si="29">IF($D$9="D",V51,IF($D$9="A",AG51,IF($D$9="B",AR51,IF($D$9="C",BC51,V51))))</f>
        <v>10</v>
      </c>
      <c r="M51" t="s">
        <v>11</v>
      </c>
      <c r="N51" s="3">
        <v>40</v>
      </c>
      <c r="P51" s="3">
        <v>0.5</v>
      </c>
      <c r="Q51" s="3">
        <v>0.5</v>
      </c>
      <c r="R51" s="3">
        <v>0.5</v>
      </c>
      <c r="S51" s="3">
        <v>0</v>
      </c>
      <c r="T51" s="3">
        <v>5</v>
      </c>
      <c r="V51" s="3">
        <v>10</v>
      </c>
      <c r="X51" t="s">
        <v>11</v>
      </c>
      <c r="Y51">
        <v>40</v>
      </c>
      <c r="AA51">
        <v>0.5</v>
      </c>
      <c r="AB51">
        <v>0.5</v>
      </c>
      <c r="AC51">
        <v>0.5</v>
      </c>
      <c r="AD51">
        <v>0</v>
      </c>
      <c r="AE51">
        <v>5</v>
      </c>
      <c r="AG51">
        <v>10</v>
      </c>
      <c r="AI51" t="s">
        <v>11</v>
      </c>
      <c r="AJ51">
        <v>40</v>
      </c>
      <c r="AL51">
        <v>0.5</v>
      </c>
      <c r="AM51">
        <v>0.5</v>
      </c>
      <c r="AN51">
        <v>0.5</v>
      </c>
      <c r="AO51">
        <v>0</v>
      </c>
      <c r="AP51">
        <v>5</v>
      </c>
      <c r="AR51">
        <v>10</v>
      </c>
      <c r="AT51" t="s">
        <v>11</v>
      </c>
      <c r="AU51">
        <v>40</v>
      </c>
      <c r="AW51">
        <v>0.5</v>
      </c>
      <c r="AX51">
        <v>0.5</v>
      </c>
      <c r="AY51">
        <v>0.5</v>
      </c>
      <c r="AZ51">
        <v>0</v>
      </c>
      <c r="BA51">
        <v>5</v>
      </c>
      <c r="BC51">
        <v>10</v>
      </c>
    </row>
    <row r="52" spans="2:55">
      <c r="B52" t="s">
        <v>181</v>
      </c>
      <c r="C52" s="16">
        <f t="shared" ref="C52:C54" si="30">IF($D$9="D",N52,IF($D$9="A",Y52,IF($D$9="B",AJ52,IF($D$9="C",AU52,N52))))</f>
        <v>30</v>
      </c>
      <c r="D52" s="16">
        <f t="shared" ref="D52:D55" si="31">IF($D$9="D",O52,IF($D$9="A",Z52,IF($D$9="B",AK52,IF($D$9="C",AV52,O52))))</f>
        <v>1</v>
      </c>
      <c r="F52" s="16">
        <f t="shared" si="25"/>
        <v>0</v>
      </c>
      <c r="G52" s="16">
        <f t="shared" si="26"/>
        <v>0</v>
      </c>
      <c r="H52" s="16">
        <f t="shared" si="27"/>
        <v>0</v>
      </c>
      <c r="I52" s="16">
        <f t="shared" si="28"/>
        <v>4.5</v>
      </c>
      <c r="K52" s="16">
        <f t="shared" si="29"/>
        <v>12</v>
      </c>
      <c r="M52" t="s">
        <v>181</v>
      </c>
      <c r="N52" s="3">
        <v>30</v>
      </c>
      <c r="O52" s="3">
        <v>1</v>
      </c>
      <c r="Q52" s="3">
        <v>0</v>
      </c>
      <c r="R52" s="3">
        <v>0</v>
      </c>
      <c r="S52" s="3">
        <v>0</v>
      </c>
      <c r="T52" s="3">
        <v>4.5</v>
      </c>
      <c r="V52" s="3">
        <v>12</v>
      </c>
      <c r="X52" t="s">
        <v>181</v>
      </c>
      <c r="Y52">
        <v>30</v>
      </c>
      <c r="Z52">
        <v>1</v>
      </c>
      <c r="AB52">
        <v>0</v>
      </c>
      <c r="AC52">
        <v>0</v>
      </c>
      <c r="AD52">
        <v>0</v>
      </c>
      <c r="AE52">
        <v>3</v>
      </c>
      <c r="AG52">
        <v>12</v>
      </c>
      <c r="AI52" t="s">
        <v>181</v>
      </c>
      <c r="AJ52">
        <v>30</v>
      </c>
      <c r="AK52">
        <v>1</v>
      </c>
      <c r="AM52">
        <v>0</v>
      </c>
      <c r="AN52">
        <v>0</v>
      </c>
      <c r="AO52">
        <v>0</v>
      </c>
      <c r="AP52">
        <v>4.5</v>
      </c>
      <c r="AR52">
        <v>12</v>
      </c>
      <c r="AT52" t="s">
        <v>181</v>
      </c>
      <c r="AU52">
        <v>30</v>
      </c>
      <c r="AV52">
        <v>1</v>
      </c>
      <c r="AX52">
        <v>0</v>
      </c>
      <c r="AY52">
        <v>0</v>
      </c>
      <c r="AZ52">
        <v>0</v>
      </c>
      <c r="BA52">
        <v>4.5</v>
      </c>
      <c r="BC52">
        <v>12</v>
      </c>
    </row>
    <row r="53" spans="2:55">
      <c r="B53" t="s">
        <v>182</v>
      </c>
      <c r="C53" s="16">
        <f t="shared" si="30"/>
        <v>30</v>
      </c>
      <c r="D53" s="16">
        <f t="shared" si="31"/>
        <v>1</v>
      </c>
      <c r="E53" s="16">
        <f t="shared" ref="E53:E55" si="32">IF($D$9="D",P53,IF($D$9="A",AA53,IF($D$9="B",AL53,IF($D$9="C",AW53,P53))))</f>
        <v>0</v>
      </c>
      <c r="G53" s="16">
        <f t="shared" si="26"/>
        <v>0</v>
      </c>
      <c r="H53" s="16">
        <f t="shared" si="27"/>
        <v>0</v>
      </c>
      <c r="I53" s="16">
        <f t="shared" si="28"/>
        <v>4</v>
      </c>
      <c r="K53" s="16">
        <f t="shared" si="29"/>
        <v>12</v>
      </c>
      <c r="M53" t="s">
        <v>182</v>
      </c>
      <c r="N53" s="3">
        <v>30</v>
      </c>
      <c r="O53" s="3">
        <v>1</v>
      </c>
      <c r="P53" s="9">
        <v>0</v>
      </c>
      <c r="R53" s="3">
        <v>0</v>
      </c>
      <c r="S53" s="3">
        <v>0</v>
      </c>
      <c r="T53" s="3">
        <v>4</v>
      </c>
      <c r="V53" s="3">
        <v>12</v>
      </c>
      <c r="X53" t="s">
        <v>182</v>
      </c>
      <c r="Y53">
        <v>30</v>
      </c>
      <c r="Z53">
        <v>1</v>
      </c>
      <c r="AA53" s="8">
        <v>0</v>
      </c>
      <c r="AC53">
        <v>0</v>
      </c>
      <c r="AD53">
        <v>0</v>
      </c>
      <c r="AE53">
        <v>3</v>
      </c>
      <c r="AG53">
        <v>12</v>
      </c>
      <c r="AI53" t="s">
        <v>182</v>
      </c>
      <c r="AJ53">
        <v>30</v>
      </c>
      <c r="AK53">
        <v>1</v>
      </c>
      <c r="AL53" s="8">
        <v>0</v>
      </c>
      <c r="AN53">
        <v>0</v>
      </c>
      <c r="AO53">
        <v>0</v>
      </c>
      <c r="AP53">
        <v>4.5</v>
      </c>
      <c r="AR53">
        <v>12</v>
      </c>
      <c r="AT53" t="s">
        <v>182</v>
      </c>
      <c r="AU53">
        <v>30</v>
      </c>
      <c r="AV53">
        <v>1</v>
      </c>
      <c r="AW53" s="8">
        <v>0</v>
      </c>
      <c r="AY53">
        <v>0</v>
      </c>
      <c r="AZ53">
        <v>0</v>
      </c>
      <c r="BA53">
        <v>4.5</v>
      </c>
      <c r="BC53">
        <v>12</v>
      </c>
    </row>
    <row r="54" spans="2:55">
      <c r="B54" t="s">
        <v>183</v>
      </c>
      <c r="C54" s="16">
        <f t="shared" si="30"/>
        <v>30</v>
      </c>
      <c r="D54" s="16">
        <f t="shared" si="31"/>
        <v>1</v>
      </c>
      <c r="E54" s="16">
        <f t="shared" si="32"/>
        <v>0</v>
      </c>
      <c r="F54" s="16">
        <f t="shared" ref="F54:F55" si="33">IF($D$9="D",Q54,IF($D$9="A",AB54,IF($D$9="B",AM54,IF($D$9="C",AX54,Q54))))</f>
        <v>0</v>
      </c>
      <c r="H54" s="16">
        <f t="shared" si="27"/>
        <v>1</v>
      </c>
      <c r="I54" s="16">
        <f t="shared" si="28"/>
        <v>4</v>
      </c>
      <c r="K54" s="16">
        <f t="shared" si="29"/>
        <v>12</v>
      </c>
      <c r="M54" t="s">
        <v>183</v>
      </c>
      <c r="N54" s="3">
        <v>30</v>
      </c>
      <c r="O54" s="3">
        <v>1</v>
      </c>
      <c r="P54" s="9">
        <v>0</v>
      </c>
      <c r="Q54" s="9">
        <v>0</v>
      </c>
      <c r="S54" s="3">
        <v>1</v>
      </c>
      <c r="T54" s="3">
        <v>4</v>
      </c>
      <c r="V54" s="3">
        <v>12</v>
      </c>
      <c r="X54" t="s">
        <v>183</v>
      </c>
      <c r="Y54">
        <v>30</v>
      </c>
      <c r="Z54">
        <v>1</v>
      </c>
      <c r="AA54" s="8">
        <v>0</v>
      </c>
      <c r="AB54" s="8">
        <v>0</v>
      </c>
      <c r="AD54">
        <v>1</v>
      </c>
      <c r="AE54">
        <v>3</v>
      </c>
      <c r="AG54">
        <v>12</v>
      </c>
      <c r="AI54" t="s">
        <v>183</v>
      </c>
      <c r="AJ54">
        <v>30</v>
      </c>
      <c r="AK54">
        <v>1</v>
      </c>
      <c r="AL54" s="8">
        <v>0</v>
      </c>
      <c r="AM54" s="8">
        <v>0</v>
      </c>
      <c r="AO54">
        <v>1</v>
      </c>
      <c r="AP54">
        <v>4.5</v>
      </c>
      <c r="AR54">
        <v>12</v>
      </c>
      <c r="AT54" t="s">
        <v>183</v>
      </c>
      <c r="AU54">
        <v>30</v>
      </c>
      <c r="AV54">
        <v>1</v>
      </c>
      <c r="AW54" s="8">
        <v>0</v>
      </c>
      <c r="AX54" s="8">
        <v>0</v>
      </c>
      <c r="AZ54">
        <v>1</v>
      </c>
      <c r="BA54">
        <v>4.5</v>
      </c>
      <c r="BC54">
        <v>12</v>
      </c>
    </row>
    <row r="55" spans="2:55">
      <c r="B55" t="s">
        <v>13</v>
      </c>
      <c r="C55" s="16">
        <f>IF($D$9="D",N55,IF($D$9="A",Y55,IF($D$9="B",AJ55,IF($D$9="C",AU55,N55))))</f>
        <v>40</v>
      </c>
      <c r="D55" s="16">
        <f t="shared" si="31"/>
        <v>1</v>
      </c>
      <c r="E55" s="16">
        <f t="shared" si="32"/>
        <v>0</v>
      </c>
      <c r="F55" s="16">
        <f t="shared" si="33"/>
        <v>0</v>
      </c>
      <c r="G55" s="16">
        <f t="shared" ref="G55" si="34">IF($D$9="D",R55,IF($D$9="A",AC55,IF($D$9="B",AN55,IF($D$9="C",AY55,R55))))</f>
        <v>0</v>
      </c>
      <c r="I55" s="16">
        <f t="shared" si="28"/>
        <v>1</v>
      </c>
      <c r="K55" s="16">
        <f t="shared" si="29"/>
        <v>40</v>
      </c>
      <c r="M55" t="s">
        <v>13</v>
      </c>
      <c r="N55" s="3">
        <v>40</v>
      </c>
      <c r="O55" s="3">
        <v>1</v>
      </c>
      <c r="P55" s="9">
        <v>0</v>
      </c>
      <c r="Q55" s="9">
        <v>0</v>
      </c>
      <c r="R55" s="3">
        <v>0</v>
      </c>
      <c r="T55" s="3">
        <v>1</v>
      </c>
      <c r="V55" s="3">
        <v>40</v>
      </c>
      <c r="X55" t="s">
        <v>13</v>
      </c>
      <c r="Y55">
        <v>40</v>
      </c>
      <c r="Z55">
        <v>1</v>
      </c>
      <c r="AA55" s="8">
        <v>0</v>
      </c>
      <c r="AB55" s="8">
        <v>0</v>
      </c>
      <c r="AC55">
        <v>0</v>
      </c>
      <c r="AE55">
        <v>1</v>
      </c>
      <c r="AG55">
        <v>40</v>
      </c>
      <c r="AI55" t="s">
        <v>13</v>
      </c>
      <c r="AJ55">
        <v>40</v>
      </c>
      <c r="AK55">
        <v>1</v>
      </c>
      <c r="AL55" s="8">
        <v>0</v>
      </c>
      <c r="AM55" s="8">
        <v>0</v>
      </c>
      <c r="AN55">
        <v>0</v>
      </c>
      <c r="AP55">
        <v>1</v>
      </c>
      <c r="AR55">
        <v>40</v>
      </c>
      <c r="AT55" t="s">
        <v>13</v>
      </c>
      <c r="AU55">
        <v>44</v>
      </c>
      <c r="AV55">
        <v>1</v>
      </c>
      <c r="AW55" s="8">
        <v>0</v>
      </c>
      <c r="AX55" s="8">
        <v>0</v>
      </c>
      <c r="AY55">
        <v>0</v>
      </c>
      <c r="BA55">
        <v>1</v>
      </c>
      <c r="BC55">
        <v>40</v>
      </c>
    </row>
    <row r="56" spans="2:55">
      <c r="B56" t="s">
        <v>184</v>
      </c>
      <c r="C56">
        <f>SUM(C51:C55)</f>
        <v>170</v>
      </c>
      <c r="M56" t="s">
        <v>184</v>
      </c>
      <c r="N56">
        <f>SUM(N51:N55)</f>
        <v>170</v>
      </c>
      <c r="X56" t="s">
        <v>184</v>
      </c>
      <c r="Y56">
        <f>SUM(Y51:Y55)</f>
        <v>170</v>
      </c>
      <c r="AI56" t="s">
        <v>184</v>
      </c>
      <c r="AJ56">
        <f>SUM(AJ51:AJ55)</f>
        <v>170</v>
      </c>
      <c r="AT56" t="s">
        <v>184</v>
      </c>
      <c r="AU56">
        <f>SUM(AU51:AU55)</f>
        <v>174</v>
      </c>
    </row>
    <row r="58" spans="2:55">
      <c r="B58" s="1" t="s">
        <v>186</v>
      </c>
      <c r="M58" s="1" t="s">
        <v>186</v>
      </c>
      <c r="X58" s="1" t="s">
        <v>186</v>
      </c>
      <c r="AI58" s="1" t="s">
        <v>186</v>
      </c>
      <c r="AT58" s="1" t="s">
        <v>186</v>
      </c>
    </row>
    <row r="59" spans="2:55">
      <c r="B59" t="s">
        <v>11</v>
      </c>
      <c r="C59" s="16">
        <f>IF($D$9="D",N59,IF($D$9="A",Y59,IF($D$9="B",AJ59,IF($D$9="C",AU59,N59))))</f>
        <v>40</v>
      </c>
      <c r="E59" s="16">
        <f t="shared" ref="E59" si="35">IF($D$9="D",P59,IF($D$9="A",AA59,IF($D$9="B",AL59,IF($D$9="C",AW59,P59))))</f>
        <v>0.5</v>
      </c>
      <c r="F59" s="16">
        <f t="shared" ref="F59:F60" si="36">IF($D$9="D",Q59,IF($D$9="A",AB59,IF($D$9="B",AM59,IF($D$9="C",AX59,Q59))))</f>
        <v>0.5</v>
      </c>
      <c r="G59" s="16">
        <f t="shared" ref="G59:G61" si="37">IF($D$9="D",R59,IF($D$9="A",AC59,IF($D$9="B",AN59,IF($D$9="C",AY59,R59))))</f>
        <v>0.5</v>
      </c>
      <c r="H59" s="16">
        <f t="shared" ref="H59:H62" si="38">IF($D$9="D",S59,IF($D$9="A",AD59,IF($D$9="B",AO59,IF($D$9="C",AZ59,S59))))</f>
        <v>0</v>
      </c>
      <c r="I59" s="16">
        <f t="shared" ref="I59:I63" si="39">IF($D$9="D",T59,IF($D$9="A",AE59,IF($D$9="B",AP59,IF($D$9="C",BA59,T59))))</f>
        <v>5</v>
      </c>
      <c r="K59" s="16">
        <f>IF($D$9="D",V59,IF($D$9="A",AG59,IF($D$9="B",AR59,IF($D$9="C",BC59,V59))))</f>
        <v>10</v>
      </c>
      <c r="M59" t="s">
        <v>11</v>
      </c>
      <c r="N59" s="3">
        <v>40</v>
      </c>
      <c r="P59" s="3">
        <v>0.5</v>
      </c>
      <c r="Q59" s="3">
        <v>0.5</v>
      </c>
      <c r="R59" s="3">
        <v>0.5</v>
      </c>
      <c r="S59" s="3">
        <v>0</v>
      </c>
      <c r="T59" s="3">
        <v>5</v>
      </c>
      <c r="V59" s="3">
        <v>10</v>
      </c>
      <c r="X59" t="s">
        <v>11</v>
      </c>
      <c r="Y59">
        <v>40</v>
      </c>
      <c r="AA59">
        <v>0.5</v>
      </c>
      <c r="AB59">
        <v>0.5</v>
      </c>
      <c r="AC59">
        <v>0.5</v>
      </c>
      <c r="AD59">
        <v>0</v>
      </c>
      <c r="AE59">
        <v>5</v>
      </c>
      <c r="AG59">
        <v>10</v>
      </c>
      <c r="AI59" t="s">
        <v>11</v>
      </c>
      <c r="AJ59">
        <v>40</v>
      </c>
      <c r="AL59">
        <v>0.5</v>
      </c>
      <c r="AM59">
        <v>0.5</v>
      </c>
      <c r="AN59">
        <v>0.5</v>
      </c>
      <c r="AO59">
        <v>0</v>
      </c>
      <c r="AP59">
        <v>5</v>
      </c>
      <c r="AR59">
        <v>10</v>
      </c>
      <c r="AT59" t="s">
        <v>11</v>
      </c>
      <c r="AU59">
        <v>40</v>
      </c>
      <c r="AW59">
        <v>0.5</v>
      </c>
      <c r="AX59">
        <v>0.5</v>
      </c>
      <c r="AY59">
        <v>0.5</v>
      </c>
      <c r="AZ59">
        <v>0</v>
      </c>
      <c r="BA59">
        <v>5</v>
      </c>
      <c r="BC59">
        <v>10</v>
      </c>
    </row>
    <row r="60" spans="2:55">
      <c r="B60" t="s">
        <v>181</v>
      </c>
      <c r="C60" s="16">
        <f t="shared" ref="C60:C62" si="40">IF($D$9="D",N60,IF($D$9="A",Y60,IF($D$9="B",AJ60,IF($D$9="C",AU60,N60))))</f>
        <v>30</v>
      </c>
      <c r="D60" s="16">
        <f t="shared" ref="D60:D63" si="41">IF($D$9="D",O60,IF($D$9="A",Z60,IF($D$9="B",AK60,IF($D$9="C",AV60,O60))))</f>
        <v>1</v>
      </c>
      <c r="F60" s="16">
        <f t="shared" si="36"/>
        <v>0</v>
      </c>
      <c r="G60" s="16">
        <f t="shared" si="37"/>
        <v>0</v>
      </c>
      <c r="H60" s="16">
        <f t="shared" si="38"/>
        <v>1</v>
      </c>
      <c r="I60" s="16">
        <f t="shared" si="39"/>
        <v>4.5</v>
      </c>
      <c r="K60" s="16">
        <f t="shared" ref="K60:K63" si="42">IF($D$9="D",V60,IF($D$9="A",AG60,IF($D$9="B",AR60,IF($D$9="C",BC60,V60))))</f>
        <v>12</v>
      </c>
      <c r="M60" t="s">
        <v>181</v>
      </c>
      <c r="N60" s="3">
        <v>30</v>
      </c>
      <c r="O60" s="3">
        <v>1</v>
      </c>
      <c r="Q60" s="3">
        <v>0</v>
      </c>
      <c r="R60" s="3">
        <v>0</v>
      </c>
      <c r="S60" s="3">
        <v>1</v>
      </c>
      <c r="T60" s="3">
        <v>4.5</v>
      </c>
      <c r="V60" s="3">
        <v>12</v>
      </c>
      <c r="X60" t="s">
        <v>181</v>
      </c>
      <c r="Y60">
        <v>30</v>
      </c>
      <c r="Z60">
        <v>1</v>
      </c>
      <c r="AB60">
        <v>0</v>
      </c>
      <c r="AC60">
        <v>0</v>
      </c>
      <c r="AD60">
        <v>1</v>
      </c>
      <c r="AE60">
        <v>3</v>
      </c>
      <c r="AG60">
        <v>12</v>
      </c>
      <c r="AI60" t="s">
        <v>181</v>
      </c>
      <c r="AJ60">
        <v>30</v>
      </c>
      <c r="AK60">
        <v>1</v>
      </c>
      <c r="AM60">
        <v>0</v>
      </c>
      <c r="AN60">
        <v>0</v>
      </c>
      <c r="AO60">
        <v>1</v>
      </c>
      <c r="AP60">
        <v>4.5</v>
      </c>
      <c r="AR60">
        <v>12</v>
      </c>
      <c r="AT60" t="s">
        <v>181</v>
      </c>
      <c r="AU60">
        <v>30</v>
      </c>
      <c r="AV60">
        <v>1</v>
      </c>
      <c r="AX60">
        <v>0</v>
      </c>
      <c r="AY60">
        <v>0</v>
      </c>
      <c r="AZ60">
        <v>1</v>
      </c>
      <c r="BA60">
        <v>4.5</v>
      </c>
      <c r="BC60">
        <v>12</v>
      </c>
    </row>
    <row r="61" spans="2:55">
      <c r="B61" t="s">
        <v>182</v>
      </c>
      <c r="C61" s="16">
        <f t="shared" si="40"/>
        <v>30</v>
      </c>
      <c r="D61" s="16">
        <f t="shared" si="41"/>
        <v>1</v>
      </c>
      <c r="E61" s="16">
        <f t="shared" ref="E61:E63" si="43">IF($D$9="D",P61,IF($D$9="A",AA61,IF($D$9="B",AL61,IF($D$9="C",AW61,P61))))</f>
        <v>0</v>
      </c>
      <c r="G61" s="16">
        <f t="shared" si="37"/>
        <v>0</v>
      </c>
      <c r="H61" s="16">
        <f t="shared" si="38"/>
        <v>0</v>
      </c>
      <c r="I61" s="16">
        <f t="shared" si="39"/>
        <v>4.5</v>
      </c>
      <c r="K61" s="16">
        <f t="shared" si="42"/>
        <v>12</v>
      </c>
      <c r="M61" t="s">
        <v>182</v>
      </c>
      <c r="N61" s="3">
        <v>30</v>
      </c>
      <c r="O61" s="3">
        <v>1</v>
      </c>
      <c r="P61" s="9">
        <v>0</v>
      </c>
      <c r="R61" s="3">
        <v>0</v>
      </c>
      <c r="S61" s="3">
        <v>0</v>
      </c>
      <c r="T61" s="3">
        <v>4.5</v>
      </c>
      <c r="V61" s="3">
        <v>12</v>
      </c>
      <c r="X61" t="s">
        <v>182</v>
      </c>
      <c r="Y61">
        <v>30</v>
      </c>
      <c r="Z61">
        <v>1</v>
      </c>
      <c r="AA61" s="8">
        <v>0</v>
      </c>
      <c r="AC61">
        <v>0</v>
      </c>
      <c r="AD61">
        <v>0</v>
      </c>
      <c r="AE61">
        <v>3</v>
      </c>
      <c r="AG61">
        <v>12</v>
      </c>
      <c r="AI61" t="s">
        <v>182</v>
      </c>
      <c r="AJ61">
        <v>30</v>
      </c>
      <c r="AK61">
        <v>1</v>
      </c>
      <c r="AL61" s="8">
        <v>0</v>
      </c>
      <c r="AN61">
        <v>0</v>
      </c>
      <c r="AO61">
        <v>0</v>
      </c>
      <c r="AP61">
        <v>4.5</v>
      </c>
      <c r="AR61">
        <v>12</v>
      </c>
      <c r="AT61" t="s">
        <v>182</v>
      </c>
      <c r="AU61">
        <v>30</v>
      </c>
      <c r="AV61">
        <v>1</v>
      </c>
      <c r="AW61" s="8">
        <v>0</v>
      </c>
      <c r="AY61">
        <v>0</v>
      </c>
      <c r="AZ61">
        <v>0</v>
      </c>
      <c r="BA61">
        <v>4.5</v>
      </c>
      <c r="BC61">
        <v>12</v>
      </c>
    </row>
    <row r="62" spans="2:55">
      <c r="B62" t="s">
        <v>183</v>
      </c>
      <c r="C62" s="16">
        <f t="shared" si="40"/>
        <v>30</v>
      </c>
      <c r="D62" s="16">
        <f t="shared" si="41"/>
        <v>1</v>
      </c>
      <c r="E62" s="16">
        <f t="shared" si="43"/>
        <v>0</v>
      </c>
      <c r="F62" s="16">
        <f t="shared" ref="F62:F63" si="44">IF($D$9="D",Q62,IF($D$9="A",AB62,IF($D$9="B",AM62,IF($D$9="C",AX62,Q62))))</f>
        <v>0</v>
      </c>
      <c r="H62" s="16">
        <f t="shared" si="38"/>
        <v>0</v>
      </c>
      <c r="I62" s="16">
        <f t="shared" si="39"/>
        <v>4.5</v>
      </c>
      <c r="K62" s="16">
        <f t="shared" si="42"/>
        <v>12</v>
      </c>
      <c r="M62" t="s">
        <v>183</v>
      </c>
      <c r="N62" s="3">
        <v>30</v>
      </c>
      <c r="O62" s="3">
        <v>1</v>
      </c>
      <c r="P62" s="9">
        <v>0</v>
      </c>
      <c r="Q62" s="9">
        <v>0</v>
      </c>
      <c r="S62" s="3">
        <v>0</v>
      </c>
      <c r="T62" s="3">
        <v>4.5</v>
      </c>
      <c r="V62" s="3">
        <v>12</v>
      </c>
      <c r="X62" t="s">
        <v>183</v>
      </c>
      <c r="Y62">
        <v>30</v>
      </c>
      <c r="Z62">
        <v>1</v>
      </c>
      <c r="AA62" s="8">
        <v>0</v>
      </c>
      <c r="AB62" s="8">
        <v>0</v>
      </c>
      <c r="AD62">
        <v>0</v>
      </c>
      <c r="AE62">
        <v>3</v>
      </c>
      <c r="AG62">
        <v>12</v>
      </c>
      <c r="AI62" t="s">
        <v>183</v>
      </c>
      <c r="AJ62">
        <v>30</v>
      </c>
      <c r="AK62">
        <v>1</v>
      </c>
      <c r="AL62" s="8">
        <v>0</v>
      </c>
      <c r="AM62" s="8">
        <v>0</v>
      </c>
      <c r="AO62">
        <v>0</v>
      </c>
      <c r="AP62">
        <v>4.5</v>
      </c>
      <c r="AR62">
        <v>12</v>
      </c>
      <c r="AT62" t="s">
        <v>183</v>
      </c>
      <c r="AU62">
        <v>30</v>
      </c>
      <c r="AV62">
        <v>1</v>
      </c>
      <c r="AW62" s="8">
        <v>0</v>
      </c>
      <c r="AX62" s="8">
        <v>0</v>
      </c>
      <c r="AZ62">
        <v>0</v>
      </c>
      <c r="BA62">
        <v>4.5</v>
      </c>
      <c r="BC62">
        <v>12</v>
      </c>
    </row>
    <row r="63" spans="2:55">
      <c r="B63" t="s">
        <v>13</v>
      </c>
      <c r="C63" s="16">
        <f>IF($D$9="D",N63,IF($D$9="A",Y63,IF($D$9="B",AJ63,IF($D$9="C",AU63,N63))))</f>
        <v>40</v>
      </c>
      <c r="D63" s="16">
        <f t="shared" si="41"/>
        <v>1</v>
      </c>
      <c r="E63" s="16">
        <f t="shared" si="43"/>
        <v>0</v>
      </c>
      <c r="F63" s="16">
        <f t="shared" si="44"/>
        <v>0</v>
      </c>
      <c r="G63" s="16">
        <f t="shared" ref="G63" si="45">IF($D$9="D",R63,IF($D$9="A",AC63,IF($D$9="B",AN63,IF($D$9="C",AY63,R63))))</f>
        <v>0</v>
      </c>
      <c r="I63" s="16">
        <f t="shared" si="39"/>
        <v>1</v>
      </c>
      <c r="K63" s="16">
        <f t="shared" si="42"/>
        <v>40</v>
      </c>
      <c r="M63" t="s">
        <v>13</v>
      </c>
      <c r="N63" s="3">
        <v>40</v>
      </c>
      <c r="O63" s="3">
        <v>1</v>
      </c>
      <c r="P63" s="9">
        <v>0</v>
      </c>
      <c r="Q63" s="9">
        <v>0</v>
      </c>
      <c r="R63" s="3">
        <v>0</v>
      </c>
      <c r="T63" s="3">
        <v>1</v>
      </c>
      <c r="V63" s="3">
        <v>40</v>
      </c>
      <c r="X63" t="s">
        <v>13</v>
      </c>
      <c r="Y63">
        <v>40</v>
      </c>
      <c r="Z63">
        <v>1</v>
      </c>
      <c r="AA63" s="8">
        <v>0</v>
      </c>
      <c r="AB63" s="8">
        <v>0</v>
      </c>
      <c r="AC63">
        <v>0</v>
      </c>
      <c r="AE63">
        <v>1</v>
      </c>
      <c r="AG63">
        <v>40</v>
      </c>
      <c r="AI63" t="s">
        <v>13</v>
      </c>
      <c r="AJ63">
        <v>40</v>
      </c>
      <c r="AK63">
        <v>1</v>
      </c>
      <c r="AL63" s="8">
        <v>0</v>
      </c>
      <c r="AM63" s="8">
        <v>0</v>
      </c>
      <c r="AN63">
        <v>0</v>
      </c>
      <c r="AP63">
        <v>1</v>
      </c>
      <c r="AR63">
        <v>40</v>
      </c>
      <c r="AT63" t="s">
        <v>13</v>
      </c>
      <c r="AU63">
        <v>44</v>
      </c>
      <c r="AV63">
        <v>1</v>
      </c>
      <c r="AW63" s="8">
        <v>0</v>
      </c>
      <c r="AX63" s="8">
        <v>0</v>
      </c>
      <c r="AY63">
        <v>0</v>
      </c>
      <c r="BA63">
        <v>1</v>
      </c>
      <c r="BC63">
        <v>40</v>
      </c>
    </row>
    <row r="64" spans="2:55">
      <c r="B64" t="s">
        <v>184</v>
      </c>
      <c r="C64">
        <f>SUM(C59:C63)</f>
        <v>170</v>
      </c>
      <c r="M64" t="s">
        <v>184</v>
      </c>
      <c r="N64">
        <f>SUM(N59:N63)</f>
        <v>170</v>
      </c>
      <c r="X64" t="s">
        <v>184</v>
      </c>
      <c r="Y64">
        <f>SUM(Y59:Y63)</f>
        <v>170</v>
      </c>
      <c r="AI64" t="s">
        <v>184</v>
      </c>
      <c r="AJ64">
        <f>SUM(AJ59:AJ63)</f>
        <v>170</v>
      </c>
      <c r="AT64" t="s">
        <v>184</v>
      </c>
      <c r="AU64">
        <f>SUM(AU59:AU63)</f>
        <v>174</v>
      </c>
    </row>
    <row r="66" spans="4:5">
      <c r="D66" s="8"/>
    </row>
    <row r="67" spans="4:5">
      <c r="D67" s="8"/>
      <c r="E67" s="8"/>
    </row>
    <row r="68" spans="4:5">
      <c r="D68" s="8"/>
      <c r="E68" s="8"/>
    </row>
  </sheetData>
  <sheetProtection sheet="1" objects="1" scenarios="1"/>
  <protectedRanges>
    <protectedRange sqref="D9" name="Bereik7"/>
    <protectedRange sqref="N27:V31" name="Bereik1"/>
    <protectedRange sqref="N35:V39" name="Bereik2"/>
    <protectedRange sqref="N43:V47" name="Bereik3"/>
    <protectedRange sqref="N51:V55" name="Bereik4"/>
    <protectedRange sqref="N59:V63" name="Bereik5"/>
    <protectedRange sqref="V24" name="Bereik6"/>
  </protectedRanges>
  <mergeCells count="91">
    <mergeCell ref="AC13:AD13"/>
    <mergeCell ref="AF13:AG13"/>
    <mergeCell ref="AS17:AT17"/>
    <mergeCell ref="AQ14:AR14"/>
    <mergeCell ref="AQ13:AR13"/>
    <mergeCell ref="AQ15:AR15"/>
    <mergeCell ref="AQ16:AR16"/>
    <mergeCell ref="AQ17:AR17"/>
    <mergeCell ref="AM17:AN17"/>
    <mergeCell ref="AO17:AP17"/>
    <mergeCell ref="AK13:AL13"/>
    <mergeCell ref="AK14:AL14"/>
    <mergeCell ref="AK15:AL15"/>
    <mergeCell ref="AK16:AL16"/>
    <mergeCell ref="AK17:AL17"/>
    <mergeCell ref="AS12:AT12"/>
    <mergeCell ref="AS13:AT13"/>
    <mergeCell ref="AS14:AT14"/>
    <mergeCell ref="AS15:AT15"/>
    <mergeCell ref="AS16:AT16"/>
    <mergeCell ref="AO12:AP12"/>
    <mergeCell ref="AO13:AP13"/>
    <mergeCell ref="AO14:AP14"/>
    <mergeCell ref="AO15:AP15"/>
    <mergeCell ref="AO16:AP16"/>
    <mergeCell ref="AK11:AL11"/>
    <mergeCell ref="AM11:AN11"/>
    <mergeCell ref="AO11:AP11"/>
    <mergeCell ref="AQ11:AR11"/>
    <mergeCell ref="AS11:AT11"/>
    <mergeCell ref="AK12:AL12"/>
    <mergeCell ref="AQ12:AR12"/>
    <mergeCell ref="AC15:AD15"/>
    <mergeCell ref="AC16:AD16"/>
    <mergeCell ref="AC17:AD17"/>
    <mergeCell ref="AF12:AG12"/>
    <mergeCell ref="AF14:AG14"/>
    <mergeCell ref="AF15:AG15"/>
    <mergeCell ref="AF16:AG16"/>
    <mergeCell ref="AF17:AG17"/>
    <mergeCell ref="AC14:AD14"/>
    <mergeCell ref="AM12:AN12"/>
    <mergeCell ref="AM13:AN13"/>
    <mergeCell ref="AM14:AN14"/>
    <mergeCell ref="AM15:AN15"/>
    <mergeCell ref="AM16:AN16"/>
    <mergeCell ref="Y15:Z15"/>
    <mergeCell ref="Y16:Z16"/>
    <mergeCell ref="Y17:Z17"/>
    <mergeCell ref="AA12:AB12"/>
    <mergeCell ref="AA14:AB14"/>
    <mergeCell ref="AA15:AB15"/>
    <mergeCell ref="AA16:AB16"/>
    <mergeCell ref="AA17:AB17"/>
    <mergeCell ref="Y14:Z14"/>
    <mergeCell ref="Y13:Z13"/>
    <mergeCell ref="AA13:AB13"/>
    <mergeCell ref="Y11:Z11"/>
    <mergeCell ref="AA11:AB11"/>
    <mergeCell ref="AC11:AD11"/>
    <mergeCell ref="AF11:AG11"/>
    <mergeCell ref="Y12:Z12"/>
    <mergeCell ref="AC12:AD12"/>
    <mergeCell ref="N11:O11"/>
    <mergeCell ref="N12:O12"/>
    <mergeCell ref="N13:O13"/>
    <mergeCell ref="N14:O14"/>
    <mergeCell ref="N15:O15"/>
    <mergeCell ref="N16:O16"/>
    <mergeCell ref="N17:O17"/>
    <mergeCell ref="P13:Q13"/>
    <mergeCell ref="R13:S13"/>
    <mergeCell ref="U11:V11"/>
    <mergeCell ref="U12:V12"/>
    <mergeCell ref="U14:V14"/>
    <mergeCell ref="U15:V15"/>
    <mergeCell ref="U16:V16"/>
    <mergeCell ref="U17:V17"/>
    <mergeCell ref="U13:V13"/>
    <mergeCell ref="P11:Q11"/>
    <mergeCell ref="P12:Q12"/>
    <mergeCell ref="P14:Q14"/>
    <mergeCell ref="P15:Q15"/>
    <mergeCell ref="P16:Q16"/>
    <mergeCell ref="P17:Q17"/>
    <mergeCell ref="R11:S11"/>
    <mergeCell ref="R12:S12"/>
    <mergeCell ref="R14:S14"/>
    <mergeCell ref="R15:S15"/>
    <mergeCell ref="R16:S16"/>
    <mergeCell ref="R17:S17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N92"/>
  <sheetViews>
    <sheetView workbookViewId="0">
      <pane xSplit="2" ySplit="6" topLeftCell="C7" activePane="bottomRight" state="frozen"/>
      <selection pane="bottomRight" activeCell="T20" sqref="T20"/>
      <selection pane="bottomLeft" activeCell="A6" sqref="A6"/>
      <selection pane="topRight" activeCell="C1" sqref="C1"/>
    </sheetView>
  </sheetViews>
  <sheetFormatPr defaultRowHeight="14.1" customHeight="1"/>
  <cols>
    <col min="1" max="1" width="2.42578125" customWidth="1"/>
    <col min="2" max="2" width="8.5703125" customWidth="1"/>
    <col min="3" max="3" width="6.7109375" customWidth="1"/>
    <col min="4" max="4" width="5.42578125" customWidth="1"/>
    <col min="5" max="5" width="5" customWidth="1"/>
    <col min="6" max="8" width="5.140625" customWidth="1"/>
    <col min="9" max="9" width="7.140625" customWidth="1"/>
    <col min="10" max="10" width="2.85546875" customWidth="1"/>
    <col min="11" max="11" width="9.28515625" customWidth="1"/>
    <col min="12" max="12" width="9.42578125" customWidth="1"/>
    <col min="13" max="13" width="2.5703125" customWidth="1"/>
    <col min="14" max="14" width="10.5703125" customWidth="1"/>
    <col min="15" max="15" width="10.42578125" customWidth="1"/>
    <col min="16" max="16" width="9" customWidth="1"/>
    <col min="17" max="17" width="9.28515625" customWidth="1"/>
    <col min="18" max="18" width="5.28515625" customWidth="1"/>
    <col min="19" max="22" width="9.28515625" customWidth="1"/>
    <col min="23" max="23" width="3.42578125" customWidth="1"/>
    <col min="24" max="24" width="5.28515625" customWidth="1"/>
    <col min="25" max="25" width="7" customWidth="1"/>
    <col min="26" max="26" width="4.7109375" customWidth="1"/>
    <col min="27" max="27" width="5.28515625" customWidth="1"/>
    <col min="28" max="28" width="5.140625" customWidth="1"/>
    <col min="29" max="29" width="7.28515625" customWidth="1"/>
    <col min="30" max="30" width="2.7109375" customWidth="1"/>
    <col min="31" max="31" width="8" customWidth="1"/>
    <col min="33" max="33" width="9.85546875" customWidth="1"/>
    <col min="36" max="36" width="2.28515625" customWidth="1"/>
    <col min="37" max="37" width="8" customWidth="1"/>
  </cols>
  <sheetData>
    <row r="1" spans="2:40" ht="14.1" customHeight="1">
      <c r="C1" s="1" t="s">
        <v>187</v>
      </c>
    </row>
    <row r="2" spans="2:40" ht="14.1" customHeight="1">
      <c r="C2" s="1" t="s">
        <v>188</v>
      </c>
      <c r="N2" s="1" t="s">
        <v>55</v>
      </c>
      <c r="S2" s="1" t="s">
        <v>54</v>
      </c>
      <c r="AF2" s="1" t="s">
        <v>55</v>
      </c>
      <c r="AK2" s="1" t="s">
        <v>54</v>
      </c>
    </row>
    <row r="3" spans="2:40" ht="14.1" customHeight="1">
      <c r="B3" s="1"/>
      <c r="P3" t="s">
        <v>0</v>
      </c>
      <c r="Q3" t="s">
        <v>0</v>
      </c>
      <c r="U3" t="s">
        <v>0</v>
      </c>
      <c r="V3" t="s">
        <v>0</v>
      </c>
      <c r="AH3" t="s">
        <v>0</v>
      </c>
      <c r="AI3" t="s">
        <v>0</v>
      </c>
      <c r="AM3" t="s">
        <v>0</v>
      </c>
      <c r="AN3" t="s">
        <v>0</v>
      </c>
    </row>
    <row r="4" spans="2:40" ht="14.1" customHeight="1">
      <c r="B4" s="1" t="s">
        <v>1</v>
      </c>
      <c r="N4" t="s">
        <v>2</v>
      </c>
      <c r="O4" t="s">
        <v>2</v>
      </c>
      <c r="P4" t="s">
        <v>3</v>
      </c>
      <c r="Q4" t="s">
        <v>2</v>
      </c>
      <c r="S4" t="s">
        <v>2</v>
      </c>
      <c r="T4" t="s">
        <v>2</v>
      </c>
      <c r="U4" t="s">
        <v>3</v>
      </c>
      <c r="V4" t="s">
        <v>2</v>
      </c>
      <c r="AF4" t="s">
        <v>2</v>
      </c>
      <c r="AG4" t="s">
        <v>2</v>
      </c>
      <c r="AH4" t="s">
        <v>3</v>
      </c>
      <c r="AI4" t="s">
        <v>2</v>
      </c>
      <c r="AK4" t="s">
        <v>2</v>
      </c>
      <c r="AL4" t="s">
        <v>2</v>
      </c>
      <c r="AM4" t="s">
        <v>3</v>
      </c>
      <c r="AN4" t="s">
        <v>2</v>
      </c>
    </row>
    <row r="5" spans="2:40" ht="14.1" customHeight="1">
      <c r="C5" t="s">
        <v>4</v>
      </c>
      <c r="K5" t="s">
        <v>0</v>
      </c>
      <c r="L5" t="s">
        <v>5</v>
      </c>
      <c r="N5" t="s">
        <v>6</v>
      </c>
      <c r="O5" t="s">
        <v>7</v>
      </c>
      <c r="P5" t="s">
        <v>8</v>
      </c>
      <c r="Q5" t="s">
        <v>7</v>
      </c>
      <c r="S5" t="s">
        <v>6</v>
      </c>
      <c r="T5" t="s">
        <v>7</v>
      </c>
      <c r="U5" t="s">
        <v>8</v>
      </c>
      <c r="V5" t="s">
        <v>7</v>
      </c>
      <c r="Y5" t="s">
        <v>4</v>
      </c>
      <c r="AE5" t="s">
        <v>0</v>
      </c>
      <c r="AF5" t="s">
        <v>6</v>
      </c>
      <c r="AG5" t="s">
        <v>7</v>
      </c>
      <c r="AH5" t="s">
        <v>8</v>
      </c>
      <c r="AI5" t="s">
        <v>7</v>
      </c>
      <c r="AK5" t="s">
        <v>6</v>
      </c>
      <c r="AL5" t="s">
        <v>7</v>
      </c>
      <c r="AM5" t="s">
        <v>8</v>
      </c>
      <c r="AN5" t="s">
        <v>7</v>
      </c>
    </row>
    <row r="6" spans="2:40" ht="14.1" customHeight="1">
      <c r="B6" t="s">
        <v>41</v>
      </c>
      <c r="C6" t="s">
        <v>10</v>
      </c>
      <c r="D6" t="s">
        <v>11</v>
      </c>
      <c r="E6" t="s">
        <v>181</v>
      </c>
      <c r="F6" t="s">
        <v>182</v>
      </c>
      <c r="G6" t="s">
        <v>183</v>
      </c>
      <c r="H6" t="s">
        <v>13</v>
      </c>
      <c r="I6" t="s">
        <v>16</v>
      </c>
      <c r="K6" t="s">
        <v>17</v>
      </c>
      <c r="L6" t="str">
        <f>OVERVIEW!K24</f>
        <v>B</v>
      </c>
      <c r="N6" t="str">
        <f xml:space="preserve"> L6</f>
        <v>B</v>
      </c>
      <c r="O6" t="s">
        <v>10</v>
      </c>
      <c r="P6" t="s">
        <v>18</v>
      </c>
      <c r="Q6" t="s">
        <v>10</v>
      </c>
      <c r="S6" t="str">
        <f xml:space="preserve"> L6</f>
        <v>B</v>
      </c>
      <c r="T6" t="s">
        <v>10</v>
      </c>
      <c r="U6" t="s">
        <v>18</v>
      </c>
      <c r="V6" t="s">
        <v>10</v>
      </c>
      <c r="X6" t="s">
        <v>41</v>
      </c>
      <c r="Y6" t="s">
        <v>10</v>
      </c>
      <c r="Z6" t="s">
        <v>11</v>
      </c>
      <c r="AA6" t="s">
        <v>12</v>
      </c>
      <c r="AB6" t="s">
        <v>13</v>
      </c>
      <c r="AC6" t="s">
        <v>16</v>
      </c>
      <c r="AE6" t="s">
        <v>17</v>
      </c>
      <c r="AF6" t="str">
        <f xml:space="preserve"> L6</f>
        <v>B</v>
      </c>
      <c r="AG6" t="s">
        <v>10</v>
      </c>
      <c r="AH6" t="s">
        <v>18</v>
      </c>
      <c r="AI6" t="s">
        <v>10</v>
      </c>
      <c r="AK6" t="str">
        <f xml:space="preserve"> L6</f>
        <v>B</v>
      </c>
      <c r="AL6" t="s">
        <v>10</v>
      </c>
      <c r="AM6" t="s">
        <v>18</v>
      </c>
      <c r="AN6" t="s">
        <v>10</v>
      </c>
    </row>
    <row r="7" spans="2:40" ht="14.1" customHeight="1">
      <c r="B7" t="s">
        <v>11</v>
      </c>
      <c r="C7">
        <f>OVERVIEW!C27</f>
        <v>40</v>
      </c>
      <c r="E7">
        <f>OVERVIEW!E27</f>
        <v>0.5</v>
      </c>
      <c r="F7">
        <f>OVERVIEW!F27</f>
        <v>0.5</v>
      </c>
      <c r="G7">
        <f>OVERVIEW!G27</f>
        <v>0.5</v>
      </c>
      <c r="H7">
        <f>OVERVIEW!H27</f>
        <v>0</v>
      </c>
      <c r="I7">
        <f>OVERVIEW!I27</f>
        <v>6</v>
      </c>
      <c r="K7">
        <f>OVERVIEW!K27</f>
        <v>10</v>
      </c>
      <c r="L7">
        <f>K7/IF($L$6="A",$K$7,IF($L$6="B",$K$8,IF($L$6="C",$K$9,IF($L$6="D",$K$10,IF($L$6="E",$K$11,0)))))</f>
        <v>0.83333333333333337</v>
      </c>
      <c r="N7">
        <f>(I7*L7-E7*L8-F7*L9-G7*L10-H7*L11)*$C$20/$C$12</f>
        <v>3.5823529411764707</v>
      </c>
      <c r="O7">
        <f>N7/C7</f>
        <v>8.9558823529411774E-2</v>
      </c>
      <c r="P7">
        <f>L7/$N$12</f>
        <v>8.8819226750261229E-2</v>
      </c>
      <c r="Q7">
        <f>O7/$O$12</f>
        <v>1.622727272727273</v>
      </c>
      <c r="X7" t="s">
        <v>11</v>
      </c>
      <c r="Y7">
        <f>C7</f>
        <v>40</v>
      </c>
      <c r="AA7">
        <f>E7+F7+G7</f>
        <v>1.5</v>
      </c>
      <c r="AB7">
        <f>H7</f>
        <v>0</v>
      </c>
      <c r="AC7">
        <f>I7</f>
        <v>6</v>
      </c>
      <c r="AE7">
        <f>L7</f>
        <v>0.83333333333333337</v>
      </c>
      <c r="AF7">
        <f>N7</f>
        <v>3.5823529411764707</v>
      </c>
      <c r="AG7">
        <f>O7</f>
        <v>8.9558823529411774E-2</v>
      </c>
      <c r="AH7">
        <f>P7</f>
        <v>8.8819226750261229E-2</v>
      </c>
      <c r="AI7">
        <f>Q7</f>
        <v>1.622727272727273</v>
      </c>
    </row>
    <row r="8" spans="2:40" ht="14.1" customHeight="1">
      <c r="B8" t="s">
        <v>181</v>
      </c>
      <c r="C8">
        <f>OVERVIEW!C28</f>
        <v>30</v>
      </c>
      <c r="D8">
        <f>OVERVIEW!D28</f>
        <v>1</v>
      </c>
      <c r="F8">
        <f>OVERVIEW!F28</f>
        <v>0</v>
      </c>
      <c r="G8">
        <f>OVERVIEW!G28</f>
        <v>0</v>
      </c>
      <c r="H8">
        <f>OVERVIEW!H28</f>
        <v>0</v>
      </c>
      <c r="I8">
        <f>OVERVIEW!I28</f>
        <v>3</v>
      </c>
      <c r="K8">
        <f>OVERVIEW!K28</f>
        <v>12</v>
      </c>
      <c r="L8">
        <f>K8/IF($L$6="A",$K$7,IF($L$6="B",$K$8,IF($L$6="C",$K$9,IF($L$6="D",$K$10,IF($L$6="E",$K$11,0)))))</f>
        <v>1</v>
      </c>
      <c r="N8">
        <f>(I8*L8-D8*L7-F8*L9-G8*L10-H8*L11)*$C$20/$C$12</f>
        <v>2.2176470588235295</v>
      </c>
      <c r="O8">
        <f>N8/C8</f>
        <v>7.3921568627450987E-2</v>
      </c>
      <c r="P8">
        <f>L8/$N$12</f>
        <v>0.10658307210031348</v>
      </c>
      <c r="Q8">
        <f>O8/$O$12</f>
        <v>1.3393939393939396</v>
      </c>
      <c r="X8" t="s">
        <v>12</v>
      </c>
      <c r="Y8">
        <f>C8+C9+C10</f>
        <v>90</v>
      </c>
      <c r="Z8">
        <f>D8+D9+D10</f>
        <v>3</v>
      </c>
      <c r="AB8">
        <f>H8+H9+H10</f>
        <v>1</v>
      </c>
      <c r="AC8">
        <f>I8+I9+I10</f>
        <v>9</v>
      </c>
      <c r="AE8">
        <f>(L8*I8+L9*I9+L10*I10)/(I8+I9+I10)</f>
        <v>1</v>
      </c>
      <c r="AF8">
        <f>N8+N9+N10</f>
        <v>3.2411764705882353</v>
      </c>
      <c r="AG8">
        <f>AF8/Y8</f>
        <v>3.6013071895424839E-2</v>
      </c>
      <c r="AH8">
        <f>((I8*L8+I9*L9+I10*L10)/(I8+I9+I10))/AF10</f>
        <v>0.10658307210031348</v>
      </c>
      <c r="AI8">
        <f>AG8/AG10</f>
        <v>0.65252525252525262</v>
      </c>
    </row>
    <row r="9" spans="2:40" ht="14.1" customHeight="1">
      <c r="B9" t="s">
        <v>182</v>
      </c>
      <c r="C9">
        <f>OVERVIEW!C29</f>
        <v>30</v>
      </c>
      <c r="D9">
        <f>OVERVIEW!D29</f>
        <v>1</v>
      </c>
      <c r="E9">
        <f>OVERVIEW!E29</f>
        <v>0</v>
      </c>
      <c r="G9">
        <f>OVERVIEW!G29</f>
        <v>0</v>
      </c>
      <c r="H9">
        <f>OVERVIEW!H29</f>
        <v>0</v>
      </c>
      <c r="I9">
        <f>OVERVIEW!I29</f>
        <v>3</v>
      </c>
      <c r="K9">
        <f>OVERVIEW!K29</f>
        <v>12</v>
      </c>
      <c r="L9">
        <f>K9/IF($L$6="A",$K$7,IF($L$6="B",$K$8,IF($L$6="C",$K$9,IF($L$6="D",$K$10,IF($L$6="E",$K$11,0)))))</f>
        <v>1</v>
      </c>
      <c r="N9">
        <f>(I9*L9-D9*L7-E9*L8-G9*L10-H9*L11)*$C$20/$C$12</f>
        <v>2.2176470588235295</v>
      </c>
      <c r="O9">
        <f t="shared" ref="O9:O11" si="0">N9/C9</f>
        <v>7.3921568627450987E-2</v>
      </c>
      <c r="P9">
        <f>L9/$N$12</f>
        <v>0.10658307210031348</v>
      </c>
      <c r="Q9">
        <f>O9/$O$12</f>
        <v>1.3393939393939396</v>
      </c>
      <c r="X9" t="s">
        <v>13</v>
      </c>
      <c r="Y9">
        <f>C11</f>
        <v>40</v>
      </c>
      <c r="Z9">
        <f>D11</f>
        <v>1</v>
      </c>
      <c r="AA9">
        <f>E11+F11+G11</f>
        <v>0</v>
      </c>
      <c r="AC9">
        <f>I11</f>
        <v>1</v>
      </c>
      <c r="AE9">
        <f>L11</f>
        <v>3.3333333333333335</v>
      </c>
      <c r="AF9">
        <f>N11</f>
        <v>2.5588235294117645</v>
      </c>
      <c r="AG9">
        <f>O11</f>
        <v>6.3970588235294112E-2</v>
      </c>
      <c r="AH9">
        <f>P11</f>
        <v>0.35527690700104492</v>
      </c>
      <c r="AI9">
        <f>Q11</f>
        <v>1.1590909090909089</v>
      </c>
    </row>
    <row r="10" spans="2:40" ht="14.1" customHeight="1">
      <c r="B10" t="s">
        <v>183</v>
      </c>
      <c r="C10">
        <f>OVERVIEW!C30</f>
        <v>30</v>
      </c>
      <c r="D10">
        <f>OVERVIEW!D30</f>
        <v>1</v>
      </c>
      <c r="E10">
        <f>OVERVIEW!E30</f>
        <v>0</v>
      </c>
      <c r="F10">
        <f>OVERVIEW!F30</f>
        <v>0</v>
      </c>
      <c r="H10">
        <f>OVERVIEW!H30</f>
        <v>1</v>
      </c>
      <c r="I10">
        <f>OVERVIEW!I30</f>
        <v>3</v>
      </c>
      <c r="K10">
        <f>OVERVIEW!K30</f>
        <v>12</v>
      </c>
      <c r="L10">
        <f>K10/IF($L$6="A",$K$7,IF($L$6="B",$K$8,IF($L$6="C",$K$9,IF($L$6="D",$K$10,IF($L$6="E",$K$11,0)))))</f>
        <v>1</v>
      </c>
      <c r="N10">
        <f>(I10*L10-D10*L7-E10*L8-F10*L9-H10*L11)*$C$20/$C$12</f>
        <v>-1.1941176470588239</v>
      </c>
      <c r="O10">
        <f t="shared" si="0"/>
        <v>-3.9803921568627464E-2</v>
      </c>
      <c r="P10">
        <f t="shared" ref="P10" si="1">L10/$N$12</f>
        <v>0.10658307210031348</v>
      </c>
      <c r="Q10">
        <f>O10/$O$12</f>
        <v>-0.72121212121212142</v>
      </c>
      <c r="X10" t="s">
        <v>24</v>
      </c>
      <c r="Y10">
        <f>SUM(Y7:Y9)</f>
        <v>170</v>
      </c>
      <c r="AF10">
        <f>SUM(AF7:AF9)</f>
        <v>9.382352941176471</v>
      </c>
      <c r="AG10">
        <f>AF10/Y10</f>
        <v>5.519031141868512E-2</v>
      </c>
    </row>
    <row r="11" spans="2:40" ht="14.1" customHeight="1">
      <c r="B11" t="s">
        <v>13</v>
      </c>
      <c r="C11">
        <f>OVERVIEW!C31</f>
        <v>40</v>
      </c>
      <c r="D11">
        <f>OVERVIEW!D31</f>
        <v>1</v>
      </c>
      <c r="E11">
        <f>OVERVIEW!E31</f>
        <v>0</v>
      </c>
      <c r="F11">
        <f>OVERVIEW!F31</f>
        <v>0</v>
      </c>
      <c r="G11">
        <f>OVERVIEW!G31</f>
        <v>0</v>
      </c>
      <c r="I11">
        <f>OVERVIEW!I31</f>
        <v>1</v>
      </c>
      <c r="K11">
        <f>OVERVIEW!K31</f>
        <v>40</v>
      </c>
      <c r="L11">
        <f>K11/IF($L$6="A",$K$7,IF($L$6="B",$K$8,IF($L$6="C",$K$9,IF($L$6="D",$K$10,IF($L$6="E",$K$11,0)))))</f>
        <v>3.3333333333333335</v>
      </c>
      <c r="N11">
        <f>(I11*L11-D11*L7-E11*L8-F11*L9-G11*L10)*$C$20/$C$12</f>
        <v>2.5588235294117645</v>
      </c>
      <c r="O11">
        <f t="shared" si="0"/>
        <v>6.3970588235294112E-2</v>
      </c>
      <c r="P11">
        <f>L11/$N$12</f>
        <v>0.35527690700104492</v>
      </c>
      <c r="Q11">
        <f t="shared" ref="Q11" si="2">O11/$O$12</f>
        <v>1.1590909090909089</v>
      </c>
      <c r="X11" s="7"/>
    </row>
    <row r="12" spans="2:40" ht="14.1" customHeight="1">
      <c r="B12" t="s">
        <v>184</v>
      </c>
      <c r="C12">
        <f>SUM(C7:C11)</f>
        <v>170</v>
      </c>
      <c r="N12">
        <f>SUM(N7:N11)</f>
        <v>9.382352941176471</v>
      </c>
      <c r="O12">
        <f>N12/C12</f>
        <v>5.519031141868512E-2</v>
      </c>
      <c r="X12" s="1"/>
    </row>
    <row r="13" spans="2:40" ht="14.1" customHeight="1">
      <c r="X13" s="1"/>
    </row>
    <row r="14" spans="2:40" ht="14.1" customHeight="1">
      <c r="B14" s="1" t="s">
        <v>26</v>
      </c>
      <c r="I14" s="8"/>
      <c r="X14" s="1"/>
    </row>
    <row r="15" spans="2:40" ht="14.1" customHeight="1">
      <c r="B15" t="s">
        <v>11</v>
      </c>
      <c r="C15">
        <f>OVERVIEW!C35</f>
        <v>40</v>
      </c>
      <c r="E15">
        <f>OVERVIEW!E35</f>
        <v>0.5</v>
      </c>
      <c r="F15">
        <f>OVERVIEW!F35</f>
        <v>0.5</v>
      </c>
      <c r="G15">
        <f>OVERVIEW!G35</f>
        <v>0.5</v>
      </c>
      <c r="H15">
        <f>OVERVIEW!H35</f>
        <v>0</v>
      </c>
      <c r="I15">
        <f>OVERVIEW!I35</f>
        <v>5</v>
      </c>
      <c r="K15">
        <f>OVERVIEW!K35</f>
        <v>10</v>
      </c>
      <c r="L15">
        <f>K15/IF($L$6="A",$K$15,IF($L$6="B",$K$16,IF($L$6="C",$K$17,IF($L$6="D",$K$18,IF($L$6="E",$K$19,0)))))</f>
        <v>0.83333333333333337</v>
      </c>
      <c r="N15">
        <f>(I15*L15-E15*L16-F15*L17-G15*L18-H15*L19)*$C$28/$C$20</f>
        <v>2.6053639846743297</v>
      </c>
      <c r="O15">
        <f>N15/C15</f>
        <v>6.5134099616858246E-2</v>
      </c>
      <c r="P15">
        <f>L15/$N$20</f>
        <v>8.6739780658025928E-2</v>
      </c>
      <c r="Q15">
        <f>O15/$O$20</f>
        <v>1.1796610169491528</v>
      </c>
      <c r="S15">
        <f>I15*L15-E15*L16-F15*L17-G15*L18-H15*L19</f>
        <v>2.666666666666667</v>
      </c>
      <c r="T15">
        <f t="shared" ref="T15:T20" si="3">S15/C15</f>
        <v>6.666666666666668E-2</v>
      </c>
      <c r="U15">
        <f>L15/$S$20</f>
        <v>8.4745762711864417E-2</v>
      </c>
      <c r="V15">
        <f>T15/$T$20</f>
        <v>1.179661016949153</v>
      </c>
      <c r="X15" t="s">
        <v>11</v>
      </c>
      <c r="Y15">
        <f>C15</f>
        <v>40</v>
      </c>
      <c r="AA15">
        <f>E15+F15+G15</f>
        <v>1.5</v>
      </c>
      <c r="AB15">
        <f>H15</f>
        <v>0</v>
      </c>
      <c r="AC15">
        <f>I15</f>
        <v>5</v>
      </c>
      <c r="AE15">
        <f>L15</f>
        <v>0.83333333333333337</v>
      </c>
      <c r="AF15">
        <f>N15</f>
        <v>2.6053639846743297</v>
      </c>
      <c r="AG15">
        <f>O15</f>
        <v>6.5134099616858246E-2</v>
      </c>
      <c r="AH15">
        <f t="shared" ref="AH15" si="4">P15</f>
        <v>8.6739780658025928E-2</v>
      </c>
      <c r="AI15">
        <f t="shared" ref="AI15" si="5">Q15</f>
        <v>1.1796610169491528</v>
      </c>
      <c r="AK15">
        <f>S15</f>
        <v>2.666666666666667</v>
      </c>
      <c r="AL15">
        <f t="shared" ref="AL15:AN15" si="6">T15</f>
        <v>6.666666666666668E-2</v>
      </c>
      <c r="AM15">
        <f t="shared" si="6"/>
        <v>8.4745762711864417E-2</v>
      </c>
      <c r="AN15">
        <f t="shared" si="6"/>
        <v>1.179661016949153</v>
      </c>
    </row>
    <row r="16" spans="2:40" ht="14.1" customHeight="1">
      <c r="B16" t="s">
        <v>181</v>
      </c>
      <c r="C16">
        <f>OVERVIEW!C36</f>
        <v>30</v>
      </c>
      <c r="D16">
        <f>OVERVIEW!D36</f>
        <v>1</v>
      </c>
      <c r="F16">
        <f>OVERVIEW!F36</f>
        <v>0</v>
      </c>
      <c r="G16">
        <f>OVERVIEW!G36</f>
        <v>0</v>
      </c>
      <c r="H16">
        <f>OVERVIEW!H36</f>
        <v>1</v>
      </c>
      <c r="I16">
        <f>OVERVIEW!I36</f>
        <v>4.5</v>
      </c>
      <c r="K16">
        <f>OVERVIEW!K36</f>
        <v>12</v>
      </c>
      <c r="L16">
        <f>K16/IF($L$6="A",$K$15,IF($L$6="B",$K$16,IF($L$6="C",$K$17,IF($L$6="D",$K$18,IF($L$6="E",$K$19,0)))))</f>
        <v>1</v>
      </c>
      <c r="N16">
        <f>(I16*L16-D16*L15-F16*L17-G16*L18-H16*L19)*$C$28/$C$20</f>
        <v>0.32567049808429088</v>
      </c>
      <c r="O16">
        <f t="shared" ref="O16" si="7">N16/C16</f>
        <v>1.0855683269476363E-2</v>
      </c>
      <c r="P16">
        <f t="shared" ref="P16" si="8">L16/$N$20</f>
        <v>0.10408773678963111</v>
      </c>
      <c r="Q16">
        <f t="shared" ref="Q16:Q17" si="9">O16/$O$20</f>
        <v>0.19661016949152524</v>
      </c>
      <c r="S16">
        <f>I16*L16-D16*L15-F16*L17-G16*L18-H16*L19</f>
        <v>0.33333333333333304</v>
      </c>
      <c r="T16">
        <f t="shared" si="3"/>
        <v>1.1111111111111101E-2</v>
      </c>
      <c r="U16">
        <f>L16/$S$20</f>
        <v>0.10169491525423729</v>
      </c>
      <c r="V16">
        <f>T16/$T$20</f>
        <v>0.19661016949152527</v>
      </c>
      <c r="X16" t="s">
        <v>12</v>
      </c>
      <c r="Y16">
        <f>C16+C17+C18</f>
        <v>90</v>
      </c>
      <c r="Z16">
        <f>D16+D17+D18</f>
        <v>3</v>
      </c>
      <c r="AB16">
        <f>H16+H17+H18</f>
        <v>1</v>
      </c>
      <c r="AC16">
        <f>I16+I17+I18</f>
        <v>10.5</v>
      </c>
      <c r="AE16">
        <f>(L16*I16+L17*I17+L18*I18)/(I16+I17+I18)</f>
        <v>1</v>
      </c>
      <c r="AF16">
        <f>N16+N17+N18</f>
        <v>4.559386973180076</v>
      </c>
      <c r="AG16">
        <f>AF16/Y16</f>
        <v>5.0659855257556403E-2</v>
      </c>
      <c r="AH16">
        <f>((I16*L16+I17*L17+I18*L18)/(I16+I17+I18))/AF18</f>
        <v>0.10408773678963111</v>
      </c>
      <c r="AI16">
        <f>AG16/AG18</f>
        <v>0.91751412429378532</v>
      </c>
      <c r="AK16">
        <f>S16+S17+S18</f>
        <v>4.6666666666666661</v>
      </c>
      <c r="AL16">
        <f>AK16/Y16</f>
        <v>5.1851851851851843E-2</v>
      </c>
      <c r="AM16">
        <f>((I16*L16+I17*L17+I18*L18)/(I16+I17+I18))/AK18</f>
        <v>0.10169491525423729</v>
      </c>
      <c r="AN16">
        <f>AL16/AL18</f>
        <v>0.91751412429378532</v>
      </c>
    </row>
    <row r="17" spans="2:40" ht="14.1" customHeight="1">
      <c r="B17" t="s">
        <v>182</v>
      </c>
      <c r="C17">
        <f>OVERVIEW!C37</f>
        <v>30</v>
      </c>
      <c r="D17">
        <f>OVERVIEW!D37</f>
        <v>1</v>
      </c>
      <c r="E17">
        <f>OVERVIEW!E37</f>
        <v>0</v>
      </c>
      <c r="G17">
        <f>OVERVIEW!G37</f>
        <v>0</v>
      </c>
      <c r="H17">
        <f>OVERVIEW!H37</f>
        <v>0</v>
      </c>
      <c r="I17">
        <f>OVERVIEW!I37</f>
        <v>3</v>
      </c>
      <c r="K17">
        <f>OVERVIEW!K37</f>
        <v>12</v>
      </c>
      <c r="L17">
        <f>K17/IF($L$6="A",$K$15,IF($L$6="B",$K$16,IF($L$6="C",$K$17,IF($L$6="D",$K$18,IF($L$6="E",$K$19,0)))))</f>
        <v>1</v>
      </c>
      <c r="N17">
        <f>(I17*L17-D17*L15-E17*L16-G17*L18-H17*L19)*$C$28/$C$20</f>
        <v>2.1168582375478926</v>
      </c>
      <c r="O17">
        <f>N17/C17</f>
        <v>7.0561941251596413E-2</v>
      </c>
      <c r="P17">
        <f>L17/$N$20</f>
        <v>0.10408773678963111</v>
      </c>
      <c r="Q17">
        <f t="shared" si="9"/>
        <v>1.2779661016949151</v>
      </c>
      <c r="S17">
        <f>I17*L17-D17*L15-E17*L16-G17*L18-H17*L19</f>
        <v>2.1666666666666665</v>
      </c>
      <c r="T17">
        <f t="shared" si="3"/>
        <v>7.2222222222222215E-2</v>
      </c>
      <c r="U17">
        <f>L17/$S$20</f>
        <v>0.10169491525423729</v>
      </c>
      <c r="V17">
        <f>T17/$T$20</f>
        <v>1.2779661016949153</v>
      </c>
      <c r="X17" t="s">
        <v>13</v>
      </c>
      <c r="Y17">
        <f>C19</f>
        <v>44</v>
      </c>
      <c r="Z17">
        <f>D19</f>
        <v>1</v>
      </c>
      <c r="AA17">
        <f>E19+F19+G19</f>
        <v>0</v>
      </c>
      <c r="AC17">
        <f>I19</f>
        <v>1</v>
      </c>
      <c r="AE17">
        <f>L19</f>
        <v>3.3333333333333335</v>
      </c>
      <c r="AF17">
        <f>N19</f>
        <v>2.4425287356321839</v>
      </c>
      <c r="AG17">
        <f t="shared" ref="AG17" si="10">O19</f>
        <v>5.5512016718913267E-2</v>
      </c>
      <c r="AH17">
        <f t="shared" ref="AH17" si="11">P19</f>
        <v>0.34695912263210371</v>
      </c>
      <c r="AI17">
        <f t="shared" ref="AI17" si="12">Q19</f>
        <v>1.0053929121725731</v>
      </c>
      <c r="AK17">
        <f>S19</f>
        <v>2.5</v>
      </c>
      <c r="AL17">
        <f>T19</f>
        <v>5.6818181818181816E-2</v>
      </c>
      <c r="AM17">
        <f t="shared" ref="AM17:AN17" si="13">U19</f>
        <v>0.33898305084745767</v>
      </c>
      <c r="AN17">
        <f t="shared" si="13"/>
        <v>1.0053929121725733</v>
      </c>
    </row>
    <row r="18" spans="2:40" ht="14.1" customHeight="1">
      <c r="B18" t="s">
        <v>183</v>
      </c>
      <c r="C18">
        <f>OVERVIEW!C38</f>
        <v>30</v>
      </c>
      <c r="D18">
        <f>OVERVIEW!D38</f>
        <v>1</v>
      </c>
      <c r="E18">
        <f>OVERVIEW!E38</f>
        <v>0</v>
      </c>
      <c r="F18">
        <f>OVERVIEW!F38</f>
        <v>0</v>
      </c>
      <c r="H18">
        <f>OVERVIEW!H38</f>
        <v>0</v>
      </c>
      <c r="I18">
        <f>OVERVIEW!I38</f>
        <v>3</v>
      </c>
      <c r="K18">
        <f>OVERVIEW!K38</f>
        <v>12</v>
      </c>
      <c r="L18">
        <f>K18/IF($L$6="A",$K$15,IF($L$6="B",$K$16,IF($L$6="C",$K$17,IF($L$6="D",$K$18,IF($L$6="E",$K$19,0)))))</f>
        <v>1</v>
      </c>
      <c r="N18">
        <f>(I18*L18-D18*L15-E18*L16-F18*L17-H18*L19)*$C$28/$C$20</f>
        <v>2.1168582375478926</v>
      </c>
      <c r="O18">
        <f t="shared" ref="O18:O19" si="14">N18/C18</f>
        <v>7.0561941251596413E-2</v>
      </c>
      <c r="P18">
        <f t="shared" ref="P18:P19" si="15">L18/$N$20</f>
        <v>0.10408773678963111</v>
      </c>
      <c r="Q18">
        <f>O18/$O$20</f>
        <v>1.2779661016949151</v>
      </c>
      <c r="S18">
        <f>I18*L18-D18*L15-E18*L16-F18*L17-H18*L19</f>
        <v>2.1666666666666665</v>
      </c>
      <c r="T18">
        <f t="shared" si="3"/>
        <v>7.2222222222222215E-2</v>
      </c>
      <c r="U18">
        <f>L18/$S$20</f>
        <v>0.10169491525423729</v>
      </c>
      <c r="V18">
        <f>T18/$T$20</f>
        <v>1.2779661016949153</v>
      </c>
      <c r="X18" t="s">
        <v>24</v>
      </c>
      <c r="Y18">
        <f>SUM(Y15:Y17)</f>
        <v>174</v>
      </c>
      <c r="AF18">
        <f>SUM(AF15:AF17)</f>
        <v>9.6072796934865892</v>
      </c>
      <c r="AG18">
        <f>AF18/Y18</f>
        <v>5.5214251111991894E-2</v>
      </c>
      <c r="AK18">
        <f>SUM(AK15:AK17)</f>
        <v>9.8333333333333321</v>
      </c>
      <c r="AL18">
        <f>AK18/Y18</f>
        <v>5.6513409961685815E-2</v>
      </c>
    </row>
    <row r="19" spans="2:40" ht="14.1" customHeight="1">
      <c r="B19" t="s">
        <v>13</v>
      </c>
      <c r="C19">
        <f>OVERVIEW!C39</f>
        <v>44</v>
      </c>
      <c r="D19">
        <f>OVERVIEW!D39</f>
        <v>1</v>
      </c>
      <c r="E19">
        <f>OVERVIEW!E39</f>
        <v>0</v>
      </c>
      <c r="F19">
        <f>OVERVIEW!F39</f>
        <v>0</v>
      </c>
      <c r="G19">
        <f>OVERVIEW!G39</f>
        <v>0</v>
      </c>
      <c r="I19">
        <f>OVERVIEW!I39</f>
        <v>1</v>
      </c>
      <c r="K19">
        <f>OVERVIEW!K39</f>
        <v>40</v>
      </c>
      <c r="L19">
        <f>K19/IF($L$6="A",$K$15,IF($L$6="B",$K$16,IF($L$6="C",$K$17,IF($L$6="D",$K$18,IF($L$6="E",$K$19,0)))))</f>
        <v>3.3333333333333335</v>
      </c>
      <c r="N19">
        <f>(I19*L19-D19*L15-E19*L16-F19*L17-G19*L18)*$C$28/$C$20</f>
        <v>2.4425287356321839</v>
      </c>
      <c r="O19">
        <f t="shared" si="14"/>
        <v>5.5512016718913267E-2</v>
      </c>
      <c r="P19">
        <f t="shared" si="15"/>
        <v>0.34695912263210371</v>
      </c>
      <c r="Q19">
        <f t="shared" ref="Q19" si="16">O19/$O$20</f>
        <v>1.0053929121725731</v>
      </c>
      <c r="S19">
        <f>I19*L19-D19*L15-E19*L16-F19*L17-G19*L18</f>
        <v>2.5</v>
      </c>
      <c r="T19">
        <f t="shared" si="3"/>
        <v>5.6818181818181816E-2</v>
      </c>
      <c r="U19">
        <f>L19/$S$20</f>
        <v>0.33898305084745767</v>
      </c>
      <c r="V19">
        <f>T19/$T$20</f>
        <v>1.0053929121725733</v>
      </c>
      <c r="X19" s="1"/>
    </row>
    <row r="20" spans="2:40" ht="14.1" customHeight="1">
      <c r="B20" t="s">
        <v>184</v>
      </c>
      <c r="C20">
        <f>SUM(C15:C19)</f>
        <v>174</v>
      </c>
      <c r="N20">
        <f>SUM(N15:N19)</f>
        <v>9.6072796934865892</v>
      </c>
      <c r="O20">
        <f>N20/C20</f>
        <v>5.5214251111991894E-2</v>
      </c>
      <c r="S20">
        <f>SUM(S15:S19)</f>
        <v>9.8333333333333321</v>
      </c>
      <c r="T20">
        <f t="shared" si="3"/>
        <v>5.6513409961685815E-2</v>
      </c>
      <c r="X20" s="1"/>
    </row>
    <row r="21" spans="2:40" ht="14.1" customHeight="1">
      <c r="X21" s="1"/>
    </row>
    <row r="22" spans="2:40" ht="14.1" customHeight="1">
      <c r="B22" s="1" t="s">
        <v>68</v>
      </c>
      <c r="X22" s="1"/>
    </row>
    <row r="23" spans="2:40" ht="14.1" customHeight="1">
      <c r="B23" t="s">
        <v>11</v>
      </c>
      <c r="C23">
        <f>OVERVIEW!C43</f>
        <v>40</v>
      </c>
      <c r="E23">
        <f>OVERVIEW!E43</f>
        <v>0.5</v>
      </c>
      <c r="F23">
        <f>OVERVIEW!F43</f>
        <v>0.5</v>
      </c>
      <c r="G23">
        <f>OVERVIEW!G43</f>
        <v>0.5</v>
      </c>
      <c r="H23">
        <f>OVERVIEW!H43</f>
        <v>0</v>
      </c>
      <c r="I23">
        <f>OVERVIEW!I43</f>
        <v>5</v>
      </c>
      <c r="K23">
        <f>OVERVIEW!K43</f>
        <v>10</v>
      </c>
      <c r="L23">
        <f>K23/IF($L$6="A",$K$15,IF($L$6="B",$K$16,IF($L$6="C",$K$17,IF($L$6="D",$K$18,IF($L$6="E",$K$19,0)))))</f>
        <v>0.83333333333333337</v>
      </c>
      <c r="N23">
        <f>(I23*L23-E23*L24-F23*L25-G23*L26-H23*L27)*$C$36/$C$28</f>
        <v>2.666666666666667</v>
      </c>
      <c r="O23">
        <f>N23/C23</f>
        <v>6.666666666666668E-2</v>
      </c>
      <c r="P23">
        <f>L23/$N$28</f>
        <v>7.3529411764705899E-2</v>
      </c>
      <c r="Q23">
        <f>O23/$O$28</f>
        <v>1.0000000000000002</v>
      </c>
      <c r="S23">
        <f>I23*L23-E23*L24-F23*L25-G23*L26-H23*L27</f>
        <v>2.666666666666667</v>
      </c>
      <c r="T23">
        <f t="shared" ref="T23:T28" si="17">S23/C23</f>
        <v>6.666666666666668E-2</v>
      </c>
      <c r="U23">
        <f>L23/$S$28</f>
        <v>7.3529411764705885E-2</v>
      </c>
      <c r="V23">
        <f>T23/$T$28</f>
        <v>1.0000000000000002</v>
      </c>
      <c r="X23" t="s">
        <v>11</v>
      </c>
      <c r="Y23">
        <f>C23</f>
        <v>40</v>
      </c>
      <c r="AA23">
        <f>E23+F23+G23</f>
        <v>1.5</v>
      </c>
      <c r="AB23">
        <f>H23</f>
        <v>0</v>
      </c>
      <c r="AC23">
        <f>I23</f>
        <v>5</v>
      </c>
      <c r="AE23">
        <f>L23</f>
        <v>0.83333333333333337</v>
      </c>
      <c r="AF23">
        <f>N23</f>
        <v>2.666666666666667</v>
      </c>
      <c r="AG23">
        <f>O23</f>
        <v>6.666666666666668E-2</v>
      </c>
      <c r="AH23">
        <f t="shared" ref="AH23" si="18">P23</f>
        <v>7.3529411764705899E-2</v>
      </c>
      <c r="AI23">
        <f t="shared" ref="AI23" si="19">Q23</f>
        <v>1.0000000000000002</v>
      </c>
      <c r="AK23">
        <f>S23</f>
        <v>2.666666666666667</v>
      </c>
      <c r="AL23">
        <f>T23</f>
        <v>6.666666666666668E-2</v>
      </c>
      <c r="AM23">
        <f t="shared" ref="AM23" si="20">U23</f>
        <v>7.3529411764705885E-2</v>
      </c>
      <c r="AN23">
        <f t="shared" ref="AN23" si="21">V23</f>
        <v>1.0000000000000002</v>
      </c>
    </row>
    <row r="24" spans="2:40" ht="14.1" customHeight="1">
      <c r="B24" t="s">
        <v>181</v>
      </c>
      <c r="C24">
        <f>OVERVIEW!C44</f>
        <v>30</v>
      </c>
      <c r="D24">
        <f>OVERVIEW!D44</f>
        <v>1</v>
      </c>
      <c r="F24">
        <f>OVERVIEW!F44</f>
        <v>0</v>
      </c>
      <c r="G24">
        <f>OVERVIEW!G44</f>
        <v>0</v>
      </c>
      <c r="H24">
        <f>OVERVIEW!H44</f>
        <v>0</v>
      </c>
      <c r="I24">
        <f>OVERVIEW!I44</f>
        <v>4.5</v>
      </c>
      <c r="K24">
        <f>OVERVIEW!K44</f>
        <v>12</v>
      </c>
      <c r="L24">
        <f>K24/IF($L$6="A",$K$15,IF($L$6="B",$K$16,IF($L$6="C",$K$17,IF($L$6="D",$K$18,IF($L$6="E",$K$19,0)))))</f>
        <v>1</v>
      </c>
      <c r="N24">
        <f>(I24*L24-D24*L23-F24*L25-G24*L26-H24*L27)*$C$36/$C$28</f>
        <v>3.6666666666666661</v>
      </c>
      <c r="O24">
        <f>N24/C24</f>
        <v>0.1222222222222222</v>
      </c>
      <c r="P24">
        <f>L24/$N$28</f>
        <v>8.8235294117647065E-2</v>
      </c>
      <c r="Q24">
        <f>O24/$O$28</f>
        <v>1.833333333333333</v>
      </c>
      <c r="S24">
        <f>I24*L24-D24*L23-F24*L25-G24*L26-H24*L27</f>
        <v>3.6666666666666665</v>
      </c>
      <c r="T24">
        <f t="shared" si="17"/>
        <v>0.12222222222222222</v>
      </c>
      <c r="U24">
        <f t="shared" ref="U24:U27" si="22">L24/$S$28</f>
        <v>8.8235294117647051E-2</v>
      </c>
      <c r="V24">
        <f t="shared" ref="V24:V27" si="23">T24/$T$28</f>
        <v>1.8333333333333333</v>
      </c>
      <c r="X24" t="s">
        <v>12</v>
      </c>
      <c r="Y24">
        <f>C24+C25+C26</f>
        <v>90</v>
      </c>
      <c r="Z24">
        <f>D24+D25+D26</f>
        <v>3</v>
      </c>
      <c r="AB24">
        <f>H24+H25+H26</f>
        <v>1</v>
      </c>
      <c r="AC24">
        <f>I24+I25+I26</f>
        <v>12</v>
      </c>
      <c r="AE24">
        <f>(L24*I24+L25*I25+L26*I26)/(I24+I25+I26)</f>
        <v>1</v>
      </c>
      <c r="AF24">
        <f>N24+N25+N26</f>
        <v>6.1666666666666661</v>
      </c>
      <c r="AG24">
        <f>AF24/Y24</f>
        <v>6.8518518518518506E-2</v>
      </c>
      <c r="AH24">
        <f>((I24*L24+I25*L25+I26*L26)/(I24+I25+I26))/AF26</f>
        <v>8.8235294117647065E-2</v>
      </c>
      <c r="AI24">
        <f>AG24/AG26</f>
        <v>1.0277777777777777</v>
      </c>
      <c r="AK24">
        <f>S24+S25+S26</f>
        <v>6.1666666666666661</v>
      </c>
      <c r="AL24">
        <f>AK24/Y24</f>
        <v>6.8518518518518506E-2</v>
      </c>
      <c r="AM24">
        <f>((I24*L24+I25*L25+I26*L26)/(I24+I25+I26))/AK26</f>
        <v>8.8235294117647065E-2</v>
      </c>
      <c r="AN24">
        <f>AL24/AL26</f>
        <v>1.0277777777777777</v>
      </c>
    </row>
    <row r="25" spans="2:40" ht="14.1" customHeight="1">
      <c r="B25" t="s">
        <v>182</v>
      </c>
      <c r="C25">
        <f>OVERVIEW!C45</f>
        <v>30</v>
      </c>
      <c r="D25">
        <f>OVERVIEW!D45</f>
        <v>1</v>
      </c>
      <c r="E25">
        <f>OVERVIEW!E45</f>
        <v>0</v>
      </c>
      <c r="G25">
        <f>OVERVIEW!G45</f>
        <v>0</v>
      </c>
      <c r="H25">
        <f>OVERVIEW!H45</f>
        <v>1</v>
      </c>
      <c r="I25">
        <f>OVERVIEW!I45</f>
        <v>4.5</v>
      </c>
      <c r="K25">
        <f>OVERVIEW!K45</f>
        <v>12</v>
      </c>
      <c r="L25">
        <f>K25/IF($L$6="A",$K$15,IF($L$6="B",$K$16,IF($L$6="C",$K$17,IF($L$6="D",$K$18,IF($L$6="E",$K$19,0)))))</f>
        <v>1</v>
      </c>
      <c r="N25">
        <f>(I25*L25-D25*L23-E25*L24-G25*L26-H25*L27)*$C$36/$C$28</f>
        <v>0.33333333333333304</v>
      </c>
      <c r="O25">
        <f t="shared" ref="O25:O27" si="24">N25/C25</f>
        <v>1.1111111111111101E-2</v>
      </c>
      <c r="P25">
        <f>L25/$N$28</f>
        <v>8.8235294117647065E-2</v>
      </c>
      <c r="Q25">
        <f>O25/$O$28</f>
        <v>0.16666666666666652</v>
      </c>
      <c r="S25">
        <f>I25*L25-D25*L23-E25*L24-G25*L26-H25*L27</f>
        <v>0.33333333333333304</v>
      </c>
      <c r="T25">
        <f t="shared" si="17"/>
        <v>1.1111111111111101E-2</v>
      </c>
      <c r="U25">
        <f t="shared" si="22"/>
        <v>8.8235294117647051E-2</v>
      </c>
      <c r="V25">
        <f t="shared" si="23"/>
        <v>0.16666666666666652</v>
      </c>
      <c r="X25" t="s">
        <v>13</v>
      </c>
      <c r="Y25">
        <f>C27</f>
        <v>40</v>
      </c>
      <c r="Z25">
        <f>D27</f>
        <v>1</v>
      </c>
      <c r="AA25">
        <f>E27+F27+G27</f>
        <v>0</v>
      </c>
      <c r="AC25">
        <f>I27</f>
        <v>1</v>
      </c>
      <c r="AE25">
        <f>L27</f>
        <v>3.3333333333333335</v>
      </c>
      <c r="AF25">
        <f>N27</f>
        <v>2.5</v>
      </c>
      <c r="AG25">
        <f t="shared" ref="AG25" si="25">O27</f>
        <v>6.25E-2</v>
      </c>
      <c r="AH25">
        <f t="shared" ref="AH25" si="26">P27</f>
        <v>0.29411764705882359</v>
      </c>
      <c r="AI25">
        <f t="shared" ref="AI25" si="27">Q27</f>
        <v>0.9375</v>
      </c>
      <c r="AK25">
        <f>S27</f>
        <v>2.5</v>
      </c>
      <c r="AL25">
        <f>T27</f>
        <v>6.25E-2</v>
      </c>
      <c r="AM25">
        <f t="shared" ref="AM25:AN25" si="28">U27</f>
        <v>0.29411764705882354</v>
      </c>
      <c r="AN25">
        <f t="shared" si="28"/>
        <v>0.9375</v>
      </c>
    </row>
    <row r="26" spans="2:40" ht="14.1" customHeight="1">
      <c r="B26" t="s">
        <v>183</v>
      </c>
      <c r="C26">
        <f>OVERVIEW!C46</f>
        <v>30</v>
      </c>
      <c r="D26">
        <f>OVERVIEW!D46</f>
        <v>1</v>
      </c>
      <c r="E26">
        <f>OVERVIEW!E46</f>
        <v>0</v>
      </c>
      <c r="F26">
        <f>OVERVIEW!F46</f>
        <v>0</v>
      </c>
      <c r="H26">
        <f>OVERVIEW!H46</f>
        <v>0</v>
      </c>
      <c r="I26">
        <f>OVERVIEW!I46</f>
        <v>3</v>
      </c>
      <c r="K26">
        <f>OVERVIEW!K46</f>
        <v>12</v>
      </c>
      <c r="L26">
        <f>K26/IF($L$6="A",$K$15,IF($L$6="B",$K$16,IF($L$6="C",$K$17,IF($L$6="D",$K$18,IF($L$6="E",$K$19,0)))))</f>
        <v>1</v>
      </c>
      <c r="N26">
        <f>(I26*L26-D26*L23-E26*L24-F26*L25-H26*L27)*$C$36/$C$28</f>
        <v>2.1666666666666665</v>
      </c>
      <c r="O26">
        <f>N26/C26</f>
        <v>7.2222222222222215E-2</v>
      </c>
      <c r="P26">
        <f>L26/$N$28</f>
        <v>8.8235294117647065E-2</v>
      </c>
      <c r="Q26">
        <f>O26/$O$28</f>
        <v>1.0833333333333333</v>
      </c>
      <c r="S26">
        <f>I26*L26-D26*L23-E26*L24-F26*L25-H26*L27</f>
        <v>2.1666666666666665</v>
      </c>
      <c r="T26">
        <f t="shared" si="17"/>
        <v>7.2222222222222215E-2</v>
      </c>
      <c r="U26">
        <f t="shared" si="22"/>
        <v>8.8235294117647051E-2</v>
      </c>
      <c r="V26">
        <f t="shared" si="23"/>
        <v>1.0833333333333333</v>
      </c>
      <c r="X26" t="s">
        <v>24</v>
      </c>
      <c r="Y26">
        <f>SUM(Y23:Y25)</f>
        <v>170</v>
      </c>
      <c r="AF26">
        <f>SUM(AF23:AF25)</f>
        <v>11.333333333333332</v>
      </c>
      <c r="AG26">
        <f>AF26/Y26</f>
        <v>6.6666666666666666E-2</v>
      </c>
      <c r="AK26">
        <f>SUM(AK23:AK25)</f>
        <v>11.333333333333332</v>
      </c>
      <c r="AL26">
        <f>AK26/Y26</f>
        <v>6.6666666666666666E-2</v>
      </c>
    </row>
    <row r="27" spans="2:40" ht="14.1" customHeight="1">
      <c r="B27" t="s">
        <v>13</v>
      </c>
      <c r="C27">
        <f>OVERVIEW!C47</f>
        <v>40</v>
      </c>
      <c r="D27">
        <f>OVERVIEW!D47</f>
        <v>1</v>
      </c>
      <c r="E27">
        <f>OVERVIEW!E47</f>
        <v>0</v>
      </c>
      <c r="F27">
        <f>OVERVIEW!F47</f>
        <v>0</v>
      </c>
      <c r="G27">
        <f>OVERVIEW!G47</f>
        <v>0</v>
      </c>
      <c r="I27">
        <f>OVERVIEW!I47</f>
        <v>1</v>
      </c>
      <c r="K27">
        <f>OVERVIEW!K47</f>
        <v>40</v>
      </c>
      <c r="L27">
        <f>K27/IF($L$6="A",$K$15,IF($L$6="B",$K$16,IF($L$6="C",$K$17,IF($L$6="D",$K$18,IF($L$6="E",$K$19,0)))))</f>
        <v>3.3333333333333335</v>
      </c>
      <c r="N27">
        <f>(I27*L27-D27*L23-E27*L24-F27*L25-G27*L26)*$C$36/$C$28</f>
        <v>2.5</v>
      </c>
      <c r="O27">
        <f t="shared" si="24"/>
        <v>6.25E-2</v>
      </c>
      <c r="P27">
        <f>L27/$N$28</f>
        <v>0.29411764705882359</v>
      </c>
      <c r="Q27">
        <f>O27/$O$28</f>
        <v>0.9375</v>
      </c>
      <c r="S27">
        <f>I27*L27-D27*L23-E27*L24-F27*L25-G27*L26</f>
        <v>2.5</v>
      </c>
      <c r="T27">
        <f t="shared" si="17"/>
        <v>6.25E-2</v>
      </c>
      <c r="U27">
        <f t="shared" si="22"/>
        <v>0.29411764705882354</v>
      </c>
      <c r="V27">
        <f t="shared" si="23"/>
        <v>0.9375</v>
      </c>
      <c r="X27" s="1"/>
    </row>
    <row r="28" spans="2:40" ht="14.1" customHeight="1">
      <c r="B28" t="s">
        <v>184</v>
      </c>
      <c r="C28">
        <f>SUM(C23:C27)</f>
        <v>170</v>
      </c>
      <c r="N28">
        <f>SUM(N23:N27)</f>
        <v>11.333333333333332</v>
      </c>
      <c r="O28">
        <f>N28/C28</f>
        <v>6.6666666666666666E-2</v>
      </c>
      <c r="S28">
        <f>SUM(S23:S27)</f>
        <v>11.333333333333334</v>
      </c>
      <c r="T28">
        <f t="shared" si="17"/>
        <v>6.6666666666666666E-2</v>
      </c>
      <c r="X28" s="1"/>
    </row>
    <row r="29" spans="2:40" ht="14.1" customHeight="1">
      <c r="X29" s="1"/>
    </row>
    <row r="30" spans="2:40" ht="14.1" customHeight="1">
      <c r="B30" s="1" t="s">
        <v>185</v>
      </c>
      <c r="X30" s="1"/>
    </row>
    <row r="31" spans="2:40" ht="14.1" customHeight="1">
      <c r="B31" t="s">
        <v>11</v>
      </c>
      <c r="C31">
        <f>OVERVIEW!C51</f>
        <v>40</v>
      </c>
      <c r="E31">
        <f>OVERVIEW!E51</f>
        <v>0.5</v>
      </c>
      <c r="F31">
        <f>OVERVIEW!F51</f>
        <v>0.5</v>
      </c>
      <c r="G31">
        <f>OVERVIEW!G51</f>
        <v>0.5</v>
      </c>
      <c r="H31">
        <f>OVERVIEW!H51</f>
        <v>0</v>
      </c>
      <c r="I31">
        <f>OVERVIEW!I51</f>
        <v>5</v>
      </c>
      <c r="K31">
        <f>OVERVIEW!K51</f>
        <v>10</v>
      </c>
      <c r="L31">
        <f>K31/IF($L$6="A",$K$15,IF($L$6="B",$K$16,IF($L$6="C",$K$17,IF($L$6="D",$K$18,IF($L$6="E",$K$19,0)))))</f>
        <v>0.83333333333333337</v>
      </c>
      <c r="N31">
        <f>(I31*L31-E31*L32-F31*L33-G31*L34-H31*L35)*$C$44/$C$36</f>
        <v>2.666666666666667</v>
      </c>
      <c r="O31">
        <f>N31/C31</f>
        <v>6.666666666666668E-2</v>
      </c>
      <c r="P31">
        <f>L31/$N$36</f>
        <v>7.0422535211267609E-2</v>
      </c>
      <c r="Q31">
        <f>O31/$O$36</f>
        <v>0.95774647887323983</v>
      </c>
      <c r="S31">
        <f>I31*L31-E31*L32-F31*L33-G31*L34-H31*L35</f>
        <v>2.666666666666667</v>
      </c>
      <c r="T31">
        <f t="shared" ref="T31:T36" si="29">S31/C31</f>
        <v>6.666666666666668E-2</v>
      </c>
      <c r="U31">
        <f>L31/$S$36</f>
        <v>7.0422535211267609E-2</v>
      </c>
      <c r="V31">
        <f>T31/$T$36</f>
        <v>0.95774647887323983</v>
      </c>
      <c r="X31" t="s">
        <v>11</v>
      </c>
      <c r="Y31">
        <f>C31</f>
        <v>40</v>
      </c>
      <c r="AA31">
        <f>E31+F31+G31</f>
        <v>1.5</v>
      </c>
      <c r="AB31">
        <f>H31</f>
        <v>0</v>
      </c>
      <c r="AC31">
        <f>I31</f>
        <v>5</v>
      </c>
      <c r="AE31">
        <f>L31</f>
        <v>0.83333333333333337</v>
      </c>
      <c r="AF31">
        <f>N31</f>
        <v>2.666666666666667</v>
      </c>
      <c r="AG31">
        <f>O31</f>
        <v>6.666666666666668E-2</v>
      </c>
      <c r="AH31">
        <f t="shared" ref="AH31" si="30">P31</f>
        <v>7.0422535211267609E-2</v>
      </c>
      <c r="AI31">
        <f t="shared" ref="AI31" si="31">Q31</f>
        <v>0.95774647887323983</v>
      </c>
      <c r="AK31">
        <f>S31</f>
        <v>2.666666666666667</v>
      </c>
      <c r="AL31">
        <f t="shared" ref="AL31" si="32">T31</f>
        <v>6.666666666666668E-2</v>
      </c>
      <c r="AM31">
        <f t="shared" ref="AM31" si="33">U31</f>
        <v>7.0422535211267609E-2</v>
      </c>
      <c r="AN31">
        <f t="shared" ref="AN31" si="34">V31</f>
        <v>0.95774647887323983</v>
      </c>
    </row>
    <row r="32" spans="2:40" ht="14.1" customHeight="1">
      <c r="B32" t="s">
        <v>181</v>
      </c>
      <c r="C32">
        <f>OVERVIEW!C52</f>
        <v>30</v>
      </c>
      <c r="D32">
        <f>OVERVIEW!D52</f>
        <v>1</v>
      </c>
      <c r="F32">
        <f>OVERVIEW!F52</f>
        <v>0</v>
      </c>
      <c r="G32">
        <f>OVERVIEW!G52</f>
        <v>0</v>
      </c>
      <c r="H32">
        <f>OVERVIEW!H52</f>
        <v>0</v>
      </c>
      <c r="I32">
        <f>OVERVIEW!I52</f>
        <v>4.5</v>
      </c>
      <c r="K32">
        <f>OVERVIEW!K52</f>
        <v>12</v>
      </c>
      <c r="L32">
        <f>K32/IF($L$6="A",$K$15,IF($L$6="B",$K$16,IF($L$6="C",$K$17,IF($L$6="D",$K$18,IF($L$6="E",$K$19,0)))))</f>
        <v>1</v>
      </c>
      <c r="N32">
        <f>(I32*L32-D32*L31-F32*L33-G32*L34-H32*L35)*$C$44/$C$36</f>
        <v>3.6666666666666661</v>
      </c>
      <c r="O32">
        <f>N32/C32</f>
        <v>0.1222222222222222</v>
      </c>
      <c r="P32">
        <f t="shared" ref="P32:P35" si="35">L32/$N$36</f>
        <v>8.4507042253521139E-2</v>
      </c>
      <c r="Q32">
        <f t="shared" ref="Q32:Q35" si="36">O32/$O$36</f>
        <v>1.755868544600939</v>
      </c>
      <c r="S32">
        <f>I32*L32-D32*L31-F32*L33-G32*L34-H32*L35</f>
        <v>3.6666666666666665</v>
      </c>
      <c r="T32">
        <f t="shared" si="29"/>
        <v>0.12222222222222222</v>
      </c>
      <c r="U32">
        <f t="shared" ref="U32:U35" si="37">L32/$S$36</f>
        <v>8.4507042253521139E-2</v>
      </c>
      <c r="V32">
        <f t="shared" ref="V32:V35" si="38">T32/$T$36</f>
        <v>1.7558685446009392</v>
      </c>
      <c r="X32" t="s">
        <v>12</v>
      </c>
      <c r="Y32">
        <f>C32+C33+C34</f>
        <v>90</v>
      </c>
      <c r="Z32">
        <f>D32+D33+D34</f>
        <v>3</v>
      </c>
      <c r="AB32">
        <f>H32+H33+H34</f>
        <v>1</v>
      </c>
      <c r="AC32">
        <f>I32+I33+I34</f>
        <v>12.5</v>
      </c>
      <c r="AE32">
        <f>(L32*I32+L33*I33+L34*I34)/(I32+I33+I34)</f>
        <v>1</v>
      </c>
      <c r="AF32">
        <f>N32+N33+N34</f>
        <v>6.6666666666666652</v>
      </c>
      <c r="AG32">
        <f>AF32/Y32</f>
        <v>7.4074074074074056E-2</v>
      </c>
      <c r="AH32">
        <f>((I32*L32+I33*L33+I34*L34)/(I32+I33+I34))/AF34</f>
        <v>8.4507042253521139E-2</v>
      </c>
      <c r="AI32">
        <f>AG32/AG34</f>
        <v>1.0641627543035992</v>
      </c>
      <c r="AK32">
        <f>S32+S33+S34</f>
        <v>6.6666666666666661</v>
      </c>
      <c r="AL32">
        <f>AK32/Y32</f>
        <v>7.407407407407407E-2</v>
      </c>
      <c r="AM32">
        <f>((I32*L32+I33*L33+I34*L34)/(I32+I33+I34))/AK34</f>
        <v>8.4507042253521139E-2</v>
      </c>
      <c r="AN32">
        <f>AL32/AL34</f>
        <v>1.0641627543035994</v>
      </c>
    </row>
    <row r="33" spans="2:40" ht="14.1" customHeight="1">
      <c r="B33" t="s">
        <v>182</v>
      </c>
      <c r="C33">
        <f>OVERVIEW!C53</f>
        <v>30</v>
      </c>
      <c r="D33">
        <f>OVERVIEW!D53</f>
        <v>1</v>
      </c>
      <c r="E33">
        <f>OVERVIEW!E53</f>
        <v>0</v>
      </c>
      <c r="G33">
        <f>OVERVIEW!G53</f>
        <v>0</v>
      </c>
      <c r="H33">
        <f>OVERVIEW!H53</f>
        <v>0</v>
      </c>
      <c r="I33">
        <f>OVERVIEW!I53</f>
        <v>4</v>
      </c>
      <c r="K33">
        <f>OVERVIEW!K53</f>
        <v>12</v>
      </c>
      <c r="L33">
        <f>K33/IF($L$6="A",$K$15,IF($L$6="B",$K$16,IF($L$6="C",$K$17,IF($L$6="D",$K$18,IF($L$6="E",$K$19,0)))))</f>
        <v>1</v>
      </c>
      <c r="N33">
        <f>(I33*L33-D33*L31-E33*L32-G33*L34-H33*L35)*$C$44/$C$36</f>
        <v>3.1666666666666661</v>
      </c>
      <c r="O33">
        <f t="shared" ref="O33:O35" si="39">N33/C33</f>
        <v>0.10555555555555554</v>
      </c>
      <c r="P33">
        <f t="shared" si="35"/>
        <v>8.4507042253521139E-2</v>
      </c>
      <c r="Q33">
        <f t="shared" si="36"/>
        <v>1.5164319248826292</v>
      </c>
      <c r="S33">
        <f>I33*L33-D33*L31-E33*L32-G33*L34-H33*L35</f>
        <v>3.1666666666666665</v>
      </c>
      <c r="T33">
        <f t="shared" si="29"/>
        <v>0.10555555555555556</v>
      </c>
      <c r="U33">
        <f t="shared" si="37"/>
        <v>8.4507042253521139E-2</v>
      </c>
      <c r="V33">
        <f t="shared" si="38"/>
        <v>1.5164319248826295</v>
      </c>
      <c r="X33" t="s">
        <v>13</v>
      </c>
      <c r="Y33">
        <f>C35</f>
        <v>40</v>
      </c>
      <c r="Z33">
        <f>D35</f>
        <v>1</v>
      </c>
      <c r="AA33">
        <f>E35+F35+G35</f>
        <v>0</v>
      </c>
      <c r="AC33">
        <f>I35</f>
        <v>1</v>
      </c>
      <c r="AE33">
        <f>L35</f>
        <v>3.3333333333333335</v>
      </c>
      <c r="AF33">
        <f>N35</f>
        <v>2.5</v>
      </c>
      <c r="AG33">
        <f t="shared" ref="AG33" si="40">O35</f>
        <v>6.25E-2</v>
      </c>
      <c r="AH33">
        <f t="shared" ref="AH33" si="41">P35</f>
        <v>0.28169014084507044</v>
      </c>
      <c r="AI33">
        <f t="shared" ref="AI33" si="42">Q35</f>
        <v>0.89788732394366211</v>
      </c>
      <c r="AK33">
        <f>S35</f>
        <v>2.5</v>
      </c>
      <c r="AL33">
        <f>T35</f>
        <v>6.25E-2</v>
      </c>
      <c r="AM33">
        <f t="shared" ref="AM33:AN33" si="43">U35</f>
        <v>0.28169014084507044</v>
      </c>
      <c r="AN33">
        <f t="shared" si="43"/>
        <v>0.89788732394366211</v>
      </c>
    </row>
    <row r="34" spans="2:40" ht="14.1" customHeight="1">
      <c r="B34" t="s">
        <v>183</v>
      </c>
      <c r="C34">
        <f>OVERVIEW!C54</f>
        <v>30</v>
      </c>
      <c r="D34">
        <f>OVERVIEW!D54</f>
        <v>1</v>
      </c>
      <c r="E34">
        <f>OVERVIEW!E54</f>
        <v>0</v>
      </c>
      <c r="F34">
        <f>OVERVIEW!F54</f>
        <v>0</v>
      </c>
      <c r="H34">
        <f>OVERVIEW!H54</f>
        <v>1</v>
      </c>
      <c r="I34">
        <f>OVERVIEW!I54</f>
        <v>4</v>
      </c>
      <c r="K34">
        <f>OVERVIEW!K54</f>
        <v>12</v>
      </c>
      <c r="L34">
        <f>K34/IF($L$6="A",$K$15,IF($L$6="B",$K$16,IF($L$6="C",$K$17,IF($L$6="D",$K$18,IF($L$6="E",$K$19,0)))))</f>
        <v>1</v>
      </c>
      <c r="N34">
        <f>(I34*L34-D34*L31-E34*L32-F34*L33-H34*L35)*$C$44/$C$36</f>
        <v>-0.16666666666666696</v>
      </c>
      <c r="O34">
        <f t="shared" si="39"/>
        <v>-5.5555555555555653E-3</v>
      </c>
      <c r="P34">
        <f t="shared" si="35"/>
        <v>8.4507042253521139E-2</v>
      </c>
      <c r="Q34">
        <f t="shared" si="36"/>
        <v>-7.9812206572770106E-2</v>
      </c>
      <c r="S34">
        <f>I34*L34-D34*L31-E34*L32-F34*L33-H34*L35</f>
        <v>-0.16666666666666696</v>
      </c>
      <c r="T34">
        <f t="shared" si="29"/>
        <v>-5.5555555555555653E-3</v>
      </c>
      <c r="U34">
        <f t="shared" si="37"/>
        <v>8.4507042253521139E-2</v>
      </c>
      <c r="V34">
        <f t="shared" si="38"/>
        <v>-7.9812206572770106E-2</v>
      </c>
      <c r="X34" t="s">
        <v>24</v>
      </c>
      <c r="Y34">
        <f>SUM(Y31:Y33)</f>
        <v>170</v>
      </c>
      <c r="AF34">
        <f>SUM(AF31:AF33)</f>
        <v>11.833333333333332</v>
      </c>
      <c r="AG34">
        <f>AF34/Y34</f>
        <v>6.9607843137254891E-2</v>
      </c>
      <c r="AK34">
        <f>SUM(AK31:AK33)</f>
        <v>11.833333333333332</v>
      </c>
      <c r="AL34">
        <f>AK34/Y34</f>
        <v>6.9607843137254891E-2</v>
      </c>
    </row>
    <row r="35" spans="2:40" ht="14.1" customHeight="1">
      <c r="B35" t="s">
        <v>13</v>
      </c>
      <c r="C35">
        <f>OVERVIEW!C55</f>
        <v>40</v>
      </c>
      <c r="D35">
        <f>OVERVIEW!D55</f>
        <v>1</v>
      </c>
      <c r="E35">
        <f>OVERVIEW!E55</f>
        <v>0</v>
      </c>
      <c r="F35">
        <f>OVERVIEW!F55</f>
        <v>0</v>
      </c>
      <c r="G35">
        <f>OVERVIEW!G55</f>
        <v>0</v>
      </c>
      <c r="I35">
        <f>OVERVIEW!I55</f>
        <v>1</v>
      </c>
      <c r="K35">
        <f>OVERVIEW!K55</f>
        <v>40</v>
      </c>
      <c r="L35">
        <f>K35/IF($L$6="A",$K$15,IF($L$6="B",$K$16,IF($L$6="C",$K$17,IF($L$6="D",$K$18,IF($L$6="E",$K$19,0)))))</f>
        <v>3.3333333333333335</v>
      </c>
      <c r="N35">
        <f>(I35*L35-D35*L31-E35*L32-F35*L33-G35*L34)*$C$44/$C$36</f>
        <v>2.5</v>
      </c>
      <c r="O35">
        <f t="shared" si="39"/>
        <v>6.25E-2</v>
      </c>
      <c r="P35">
        <f t="shared" si="35"/>
        <v>0.28169014084507044</v>
      </c>
      <c r="Q35">
        <f t="shared" si="36"/>
        <v>0.89788732394366211</v>
      </c>
      <c r="S35">
        <f>I35*L35-D35*L31-E35*L32-F35*L33-G35*L34</f>
        <v>2.5</v>
      </c>
      <c r="T35">
        <f t="shared" si="29"/>
        <v>6.25E-2</v>
      </c>
      <c r="U35">
        <f t="shared" si="37"/>
        <v>0.28169014084507044</v>
      </c>
      <c r="V35">
        <f t="shared" si="38"/>
        <v>0.89788732394366211</v>
      </c>
      <c r="X35" s="1"/>
    </row>
    <row r="36" spans="2:40" ht="14.1" customHeight="1">
      <c r="B36" t="s">
        <v>184</v>
      </c>
      <c r="C36">
        <f>SUM(C31:C35)</f>
        <v>170</v>
      </c>
      <c r="N36">
        <f>SUM(N31:N35)</f>
        <v>11.833333333333332</v>
      </c>
      <c r="O36">
        <f>N36/C36</f>
        <v>6.9607843137254891E-2</v>
      </c>
      <c r="S36">
        <f>SUM(S31:S35)</f>
        <v>11.833333333333332</v>
      </c>
      <c r="T36">
        <f t="shared" si="29"/>
        <v>6.9607843137254891E-2</v>
      </c>
      <c r="X36" s="1"/>
    </row>
    <row r="37" spans="2:40" ht="14.1" customHeight="1">
      <c r="X37" s="1"/>
    </row>
    <row r="38" spans="2:40" ht="14.1" customHeight="1">
      <c r="B38" s="1" t="s">
        <v>186</v>
      </c>
      <c r="X38" s="1"/>
    </row>
    <row r="39" spans="2:40" ht="14.1" customHeight="1">
      <c r="B39" t="s">
        <v>11</v>
      </c>
      <c r="C39">
        <f>OVERVIEW!C59</f>
        <v>40</v>
      </c>
      <c r="E39">
        <f>OVERVIEW!E59</f>
        <v>0.5</v>
      </c>
      <c r="F39">
        <f>OVERVIEW!F59</f>
        <v>0.5</v>
      </c>
      <c r="G39">
        <f>OVERVIEW!G59</f>
        <v>0.5</v>
      </c>
      <c r="H39">
        <f>OVERVIEW!H59</f>
        <v>0</v>
      </c>
      <c r="I39">
        <f>OVERVIEW!I59</f>
        <v>5</v>
      </c>
      <c r="K39">
        <f>OVERVIEW!K59</f>
        <v>10</v>
      </c>
      <c r="L39">
        <f>K39/IF($L$6="A",$K$15,IF($L$6="B",$K$16,IF($L$6="C",$K$17,IF($L$6="D",$K$18,IF($L$6="E",$K$19,0)))))</f>
        <v>0.83333333333333337</v>
      </c>
      <c r="N39">
        <f>(I39*L39-E39*L40-F39*L41-G39*L42-H39*L43)</f>
        <v>2.666666666666667</v>
      </c>
      <c r="O39">
        <f>N39/C39</f>
        <v>6.666666666666668E-2</v>
      </c>
      <c r="P39">
        <f>L39/$N$44</f>
        <v>6.4935064935064943E-2</v>
      </c>
      <c r="Q39">
        <f>O39/$O$44</f>
        <v>0.8831168831168833</v>
      </c>
      <c r="S39">
        <f>I39*L39-E39*L40-F39*L41-G39*L42-H39*L43</f>
        <v>2.666666666666667</v>
      </c>
      <c r="T39">
        <f t="shared" ref="T39:T44" si="44">S39/C39</f>
        <v>6.666666666666668E-2</v>
      </c>
      <c r="U39">
        <f>L39/$S$44</f>
        <v>6.4935064935064943E-2</v>
      </c>
      <c r="V39">
        <f>T39/$T$44</f>
        <v>0.8831168831168833</v>
      </c>
      <c r="X39" t="s">
        <v>11</v>
      </c>
      <c r="Y39">
        <f>C39</f>
        <v>40</v>
      </c>
      <c r="AA39">
        <f>E39+F39+G39</f>
        <v>1.5</v>
      </c>
      <c r="AB39">
        <f>H39</f>
        <v>0</v>
      </c>
      <c r="AC39">
        <f>I39</f>
        <v>5</v>
      </c>
      <c r="AE39">
        <f>L39</f>
        <v>0.83333333333333337</v>
      </c>
      <c r="AF39">
        <f>N39</f>
        <v>2.666666666666667</v>
      </c>
      <c r="AG39">
        <f>O39</f>
        <v>6.666666666666668E-2</v>
      </c>
      <c r="AH39">
        <f t="shared" ref="AH39" si="45">P39</f>
        <v>6.4935064935064943E-2</v>
      </c>
      <c r="AI39">
        <f t="shared" ref="AI39" si="46">Q39</f>
        <v>0.8831168831168833</v>
      </c>
      <c r="AK39">
        <f>S39</f>
        <v>2.666666666666667</v>
      </c>
      <c r="AL39">
        <f t="shared" ref="AL39" si="47">T39</f>
        <v>6.666666666666668E-2</v>
      </c>
      <c r="AM39">
        <f t="shared" ref="AM39" si="48">U39</f>
        <v>6.4935064935064943E-2</v>
      </c>
      <c r="AN39">
        <f t="shared" ref="AN39" si="49">V39</f>
        <v>0.8831168831168833</v>
      </c>
    </row>
    <row r="40" spans="2:40" ht="14.1" customHeight="1">
      <c r="B40" t="s">
        <v>181</v>
      </c>
      <c r="C40">
        <f>OVERVIEW!C60</f>
        <v>30</v>
      </c>
      <c r="D40">
        <f>OVERVIEW!D60</f>
        <v>1</v>
      </c>
      <c r="F40">
        <f>OVERVIEW!F60</f>
        <v>0</v>
      </c>
      <c r="G40">
        <f>OVERVIEW!G60</f>
        <v>0</v>
      </c>
      <c r="H40">
        <f>OVERVIEW!H60</f>
        <v>1</v>
      </c>
      <c r="I40">
        <f>OVERVIEW!I60</f>
        <v>4.5</v>
      </c>
      <c r="K40">
        <f>OVERVIEW!K60</f>
        <v>12</v>
      </c>
      <c r="L40">
        <f>K40/IF($L$6="A",$K$15,IF($L$6="B",$K$16,IF($L$6="C",$K$17,IF($L$6="D",$K$18,IF($L$6="E",$K$19,0)))))</f>
        <v>1</v>
      </c>
      <c r="N40">
        <f>(I40*L40-D40*L39-F40*L41-G40*L42-H40*L43)</f>
        <v>0.33333333333333304</v>
      </c>
      <c r="O40">
        <f>N40/C40</f>
        <v>1.1111111111111101E-2</v>
      </c>
      <c r="P40">
        <f t="shared" ref="P40:P43" si="50">L40/$N$44</f>
        <v>7.7922077922077934E-2</v>
      </c>
      <c r="Q40">
        <f t="shared" ref="Q40:Q43" si="51">O40/$O$44</f>
        <v>0.14718614718614706</v>
      </c>
      <c r="S40">
        <f>I40*L40-D40*L39-F40*L41-G40*L42-H40*L43</f>
        <v>0.33333333333333304</v>
      </c>
      <c r="T40">
        <f t="shared" si="44"/>
        <v>1.1111111111111101E-2</v>
      </c>
      <c r="U40">
        <f t="shared" ref="U40:U43" si="52">L40/$S$44</f>
        <v>7.7922077922077934E-2</v>
      </c>
      <c r="V40">
        <f t="shared" ref="V40:V42" si="53">T40/$T$44</f>
        <v>0.14718614718614706</v>
      </c>
      <c r="X40" t="s">
        <v>12</v>
      </c>
      <c r="Y40">
        <f>C40+C41+C42</f>
        <v>90</v>
      </c>
      <c r="Z40">
        <f>D40+D41+D42</f>
        <v>3</v>
      </c>
      <c r="AB40">
        <f>H40+H41+H42</f>
        <v>1</v>
      </c>
      <c r="AC40">
        <f>I40+I41+I42</f>
        <v>13.5</v>
      </c>
      <c r="AE40">
        <f>(L40*I40+L41*I41+L42*I42)/(I40+I41+I42)</f>
        <v>1</v>
      </c>
      <c r="AF40">
        <f>N40+N41+N42</f>
        <v>7.6666666666666661</v>
      </c>
      <c r="AG40">
        <f>AF40/Y40</f>
        <v>8.5185185185185183E-2</v>
      </c>
      <c r="AH40">
        <f>((I40*L40+I41*L41+I42*L42)/(I40+I41+I42))/AF42</f>
        <v>7.7922077922077934E-2</v>
      </c>
      <c r="AI40">
        <f>AG40/AG42</f>
        <v>1.1284271284271286</v>
      </c>
      <c r="AK40">
        <f>S40+S41+S42</f>
        <v>7.6666666666666661</v>
      </c>
      <c r="AL40">
        <f>AK40/Y40</f>
        <v>8.5185185185185183E-2</v>
      </c>
      <c r="AM40">
        <f>((I40*L40+I41*L41+I42*L42)/(I40+I41+I42))/AK42</f>
        <v>7.7922077922077934E-2</v>
      </c>
      <c r="AN40">
        <f>AL40/AL42</f>
        <v>1.1284271284271286</v>
      </c>
    </row>
    <row r="41" spans="2:40" ht="14.1" customHeight="1">
      <c r="B41" t="s">
        <v>182</v>
      </c>
      <c r="C41">
        <f>OVERVIEW!C61</f>
        <v>30</v>
      </c>
      <c r="D41">
        <f>OVERVIEW!D61</f>
        <v>1</v>
      </c>
      <c r="E41">
        <f>OVERVIEW!E61</f>
        <v>0</v>
      </c>
      <c r="G41">
        <f>OVERVIEW!G61</f>
        <v>0</v>
      </c>
      <c r="H41">
        <f>OVERVIEW!H61</f>
        <v>0</v>
      </c>
      <c r="I41">
        <f>OVERVIEW!I61</f>
        <v>4.5</v>
      </c>
      <c r="K41">
        <f>OVERVIEW!K61</f>
        <v>12</v>
      </c>
      <c r="L41">
        <f>K41/IF($L$6="A",$K$15,IF($L$6="B",$K$16,IF($L$6="C",$K$17,IF($L$6="D",$K$18,IF($L$6="E",$K$19,0)))))</f>
        <v>1</v>
      </c>
      <c r="N41">
        <f>(I41*L41-D41*L39-E41*L40-G41*L42-H41*L43)</f>
        <v>3.6666666666666665</v>
      </c>
      <c r="O41">
        <f t="shared" ref="O41:O43" si="54">N41/C41</f>
        <v>0.12222222222222222</v>
      </c>
      <c r="P41">
        <f t="shared" si="50"/>
        <v>7.7922077922077934E-2</v>
      </c>
      <c r="Q41">
        <f t="shared" si="51"/>
        <v>1.6190476190476191</v>
      </c>
      <c r="S41">
        <f>I41*L41-D41*L39-E41*L40-G41*L42-H41*L43</f>
        <v>3.6666666666666665</v>
      </c>
      <c r="T41">
        <f t="shared" si="44"/>
        <v>0.12222222222222222</v>
      </c>
      <c r="U41">
        <f t="shared" si="52"/>
        <v>7.7922077922077934E-2</v>
      </c>
      <c r="V41">
        <f t="shared" si="53"/>
        <v>1.6190476190476191</v>
      </c>
      <c r="X41" t="s">
        <v>13</v>
      </c>
      <c r="Y41">
        <f>C43</f>
        <v>40</v>
      </c>
      <c r="Z41">
        <f>D43</f>
        <v>1</v>
      </c>
      <c r="AA41">
        <f>E43+F43+G43</f>
        <v>0</v>
      </c>
      <c r="AC41">
        <f>I43</f>
        <v>1</v>
      </c>
      <c r="AE41">
        <f>L43</f>
        <v>3.3333333333333335</v>
      </c>
      <c r="AF41">
        <f>N43</f>
        <v>2.5</v>
      </c>
      <c r="AG41">
        <f t="shared" ref="AG41" si="55">O43</f>
        <v>6.25E-2</v>
      </c>
      <c r="AH41">
        <f t="shared" ref="AH41" si="56">P43</f>
        <v>0.25974025974025977</v>
      </c>
      <c r="AI41">
        <f t="shared" ref="AI41" si="57">Q43</f>
        <v>0.82792207792207795</v>
      </c>
      <c r="AK41">
        <f>S43</f>
        <v>2.5</v>
      </c>
      <c r="AL41">
        <f>T43</f>
        <v>6.25E-2</v>
      </c>
      <c r="AM41">
        <f t="shared" ref="AM41:AN41" si="58">U43</f>
        <v>0.25974025974025977</v>
      </c>
      <c r="AN41">
        <f t="shared" si="58"/>
        <v>0.82792207792207795</v>
      </c>
    </row>
    <row r="42" spans="2:40" ht="14.1" customHeight="1">
      <c r="B42" t="s">
        <v>183</v>
      </c>
      <c r="C42">
        <f>OVERVIEW!C62</f>
        <v>30</v>
      </c>
      <c r="D42">
        <f>OVERVIEW!D62</f>
        <v>1</v>
      </c>
      <c r="E42">
        <f>OVERVIEW!E62</f>
        <v>0</v>
      </c>
      <c r="F42">
        <f>OVERVIEW!F62</f>
        <v>0</v>
      </c>
      <c r="H42">
        <f>OVERVIEW!H62</f>
        <v>0</v>
      </c>
      <c r="I42">
        <f>OVERVIEW!I62</f>
        <v>4.5</v>
      </c>
      <c r="K42">
        <f>OVERVIEW!K62</f>
        <v>12</v>
      </c>
      <c r="L42">
        <f>K42/IF($L$6="A",$K$15,IF($L$6="B",$K$16,IF($L$6="C",$K$17,IF($L$6="D",$K$18,IF($L$6="E",$K$19,0)))))</f>
        <v>1</v>
      </c>
      <c r="N42">
        <f>(I42*L42-D42*L39-E42*L40-F42*L41-H42*L43)</f>
        <v>3.6666666666666665</v>
      </c>
      <c r="O42">
        <f t="shared" si="54"/>
        <v>0.12222222222222222</v>
      </c>
      <c r="P42">
        <f t="shared" si="50"/>
        <v>7.7922077922077934E-2</v>
      </c>
      <c r="Q42">
        <f t="shared" si="51"/>
        <v>1.6190476190476191</v>
      </c>
      <c r="S42">
        <f>I42*L42-D42*L39-E42*L40-F42*L41-H42*L43</f>
        <v>3.6666666666666665</v>
      </c>
      <c r="T42">
        <f t="shared" si="44"/>
        <v>0.12222222222222222</v>
      </c>
      <c r="U42">
        <f t="shared" si="52"/>
        <v>7.7922077922077934E-2</v>
      </c>
      <c r="V42">
        <f t="shared" si="53"/>
        <v>1.6190476190476191</v>
      </c>
      <c r="X42" t="s">
        <v>24</v>
      </c>
      <c r="Y42">
        <f>SUM(Y39:Y41)</f>
        <v>170</v>
      </c>
      <c r="AF42">
        <f>SUM(AF39:AF41)</f>
        <v>12.833333333333332</v>
      </c>
      <c r="AG42">
        <f>AF42/Y42</f>
        <v>7.5490196078431368E-2</v>
      </c>
      <c r="AK42">
        <f>SUM(AK39:AK41)</f>
        <v>12.833333333333332</v>
      </c>
      <c r="AL42">
        <f>AK42/Y42</f>
        <v>7.5490196078431368E-2</v>
      </c>
    </row>
    <row r="43" spans="2:40" ht="14.1" customHeight="1">
      <c r="B43" t="s">
        <v>13</v>
      </c>
      <c r="C43">
        <f>OVERVIEW!C63</f>
        <v>40</v>
      </c>
      <c r="D43">
        <f>OVERVIEW!D63</f>
        <v>1</v>
      </c>
      <c r="E43">
        <f>OVERVIEW!E63</f>
        <v>0</v>
      </c>
      <c r="F43">
        <f>OVERVIEW!F63</f>
        <v>0</v>
      </c>
      <c r="G43">
        <f>OVERVIEW!G63</f>
        <v>0</v>
      </c>
      <c r="I43">
        <f>OVERVIEW!I63</f>
        <v>1</v>
      </c>
      <c r="K43">
        <f>OVERVIEW!K63</f>
        <v>40</v>
      </c>
      <c r="L43">
        <f>K43/IF($L$6="A",$K$15,IF($L$6="B",$K$16,IF($L$6="C",$K$17,IF($L$6="D",$K$18,IF($L$6="E",$K$19,0)))))</f>
        <v>3.3333333333333335</v>
      </c>
      <c r="N43">
        <f>(I43*L43-D43*L39-E43*L40-F43*L41-G43*L42)</f>
        <v>2.5</v>
      </c>
      <c r="O43">
        <f t="shared" si="54"/>
        <v>6.25E-2</v>
      </c>
      <c r="P43">
        <f t="shared" si="50"/>
        <v>0.25974025974025977</v>
      </c>
      <c r="Q43">
        <f t="shared" si="51"/>
        <v>0.82792207792207795</v>
      </c>
      <c r="S43">
        <f>I43*L43-D43*L39-E43*L40-F43*L41-G43*L42</f>
        <v>2.5</v>
      </c>
      <c r="T43">
        <f t="shared" si="44"/>
        <v>6.25E-2</v>
      </c>
      <c r="U43">
        <f t="shared" si="52"/>
        <v>0.25974025974025977</v>
      </c>
      <c r="V43">
        <f>T43/$T$44</f>
        <v>0.82792207792207795</v>
      </c>
      <c r="X43" s="1"/>
    </row>
    <row r="44" spans="2:40" ht="14.1" customHeight="1">
      <c r="B44" t="s">
        <v>184</v>
      </c>
      <c r="C44">
        <f>SUM(C39:C43)</f>
        <v>170</v>
      </c>
      <c r="N44">
        <f>SUM(N39:N43)</f>
        <v>12.833333333333332</v>
      </c>
      <c r="O44">
        <f>N44/C44</f>
        <v>7.5490196078431368E-2</v>
      </c>
      <c r="S44">
        <f>SUM(S39:S43)</f>
        <v>12.833333333333332</v>
      </c>
      <c r="T44">
        <f t="shared" si="44"/>
        <v>7.5490196078431368E-2</v>
      </c>
      <c r="X44" s="1"/>
    </row>
    <row r="45" spans="2:40" ht="14.1" customHeight="1">
      <c r="X45" s="1"/>
    </row>
    <row r="46" spans="2:40" ht="14.1" customHeight="1">
      <c r="B46" s="1" t="s">
        <v>189</v>
      </c>
      <c r="O46" s="7"/>
    </row>
    <row r="47" spans="2:40" ht="14.1" customHeight="1">
      <c r="B47" t="s">
        <v>1</v>
      </c>
      <c r="O47" s="7"/>
    </row>
    <row r="48" spans="2:40" ht="14.1" customHeight="1">
      <c r="B48" t="s">
        <v>11</v>
      </c>
      <c r="D48">
        <f>(I7*L7-E7*L8-F7*L9-G7*L10-H7*L11)/(I7*L7)</f>
        <v>0.7</v>
      </c>
      <c r="E48">
        <f>E7/I7</f>
        <v>8.3333333333333329E-2</v>
      </c>
      <c r="F48">
        <f>F7/I7</f>
        <v>8.3333333333333329E-2</v>
      </c>
      <c r="G48">
        <f>G7/I7</f>
        <v>8.3333333333333329E-2</v>
      </c>
      <c r="H48">
        <f>H7/I7</f>
        <v>0</v>
      </c>
      <c r="K48">
        <f>P7/Q7</f>
        <v>5.4734537493158174E-2</v>
      </c>
      <c r="N48">
        <f>K48*D48+E48*E49*K49+F48*F50*K50+G48*G51*K51+H48*H52*K52</f>
        <v>5.2681992337164738E-2</v>
      </c>
      <c r="Y48">
        <f>(AC7*AE7-AA7*AE8-AB7*AE9)/(AC7*AE7)</f>
        <v>0.7</v>
      </c>
      <c r="Z48">
        <f>AA7/AC7</f>
        <v>0.25</v>
      </c>
      <c r="AA48">
        <f>AB7/AC7</f>
        <v>0</v>
      </c>
      <c r="AB48">
        <f>AH7/AI7</f>
        <v>5.4734537493158174E-2</v>
      </c>
      <c r="AE48">
        <f>AB48*Y48+Z48*Z49*AB49+AA48*AA50*AB50</f>
        <v>5.2681992337164738E-2</v>
      </c>
    </row>
    <row r="49" spans="2:34" ht="14.1" customHeight="1">
      <c r="B49" t="s">
        <v>181</v>
      </c>
      <c r="D49">
        <f>D8/I8</f>
        <v>0.33333333333333331</v>
      </c>
      <c r="E49">
        <f>(I8*L8-D8*L7-F8*L9-G8*L10-H8*L11)/(I8*L8)</f>
        <v>0.72222222222222221</v>
      </c>
      <c r="F49">
        <f>F8/I8</f>
        <v>0</v>
      </c>
      <c r="G49">
        <f>G8/I8</f>
        <v>0</v>
      </c>
      <c r="H49">
        <f>H8/I8</f>
        <v>0</v>
      </c>
      <c r="K49">
        <f>P8/Q8</f>
        <v>7.957559681697611E-2</v>
      </c>
      <c r="N49">
        <f>K49*E49+D49*D48*K48+F49*F50*K50+G49*G51*K51+H49*H52*K52</f>
        <v>7.0242656449552979E-2</v>
      </c>
      <c r="Q49" s="6"/>
      <c r="R49" s="6"/>
      <c r="S49" s="6"/>
      <c r="T49" s="6"/>
      <c r="U49" s="6"/>
      <c r="V49" s="6"/>
      <c r="X49" s="14"/>
      <c r="Y49">
        <f>Z8/AC8</f>
        <v>0.33333333333333331</v>
      </c>
      <c r="Z49">
        <f>(AC8*AE8-Z8*AE7-AB8*AE9)/(AC8*AE8)</f>
        <v>0.35185185185185186</v>
      </c>
      <c r="AA49">
        <f>AB8/AC8</f>
        <v>0.1111111111111111</v>
      </c>
      <c r="AB49">
        <f>AH8/AI8</f>
        <v>0.16333938294010888</v>
      </c>
      <c r="AE49">
        <f>AB49*Z49+Y48*AB48*Y49+AB50*AA50*AA49</f>
        <v>9.5785440613026809E-2</v>
      </c>
    </row>
    <row r="50" spans="2:34" ht="14.1" customHeight="1">
      <c r="B50" t="s">
        <v>182</v>
      </c>
      <c r="D50">
        <f>D9/I9</f>
        <v>0.33333333333333331</v>
      </c>
      <c r="E50">
        <f>E9/I9</f>
        <v>0</v>
      </c>
      <c r="F50">
        <f>(I9*L9-D9*L7-E9*L8-G9*L10-H9*L11)/(I9*L9)</f>
        <v>0.72222222222222221</v>
      </c>
      <c r="G50">
        <f>G9/I9</f>
        <v>0</v>
      </c>
      <c r="H50">
        <f>H9/I9</f>
        <v>0</v>
      </c>
      <c r="K50">
        <f>P9/Q9</f>
        <v>7.957559681697611E-2</v>
      </c>
      <c r="N50">
        <f>K50*F50+D50*D48*K48+E50*E49*K49+G50*G51*K51+H50*H52*K52</f>
        <v>7.0242656449552979E-2</v>
      </c>
      <c r="Q50" s="6"/>
      <c r="R50" s="6"/>
      <c r="S50" s="6"/>
      <c r="T50" s="6"/>
      <c r="U50" s="6"/>
      <c r="V50" s="6"/>
      <c r="X50" s="14"/>
      <c r="Y50">
        <f>Z9/AC9</f>
        <v>1</v>
      </c>
      <c r="Z50">
        <f>AA9/AC9</f>
        <v>0</v>
      </c>
      <c r="AA50">
        <f>(AC9*AE9-Z9*AE7-AA9*AE8)/(AC9*AE9)</f>
        <v>0.75</v>
      </c>
      <c r="AB50">
        <f>AH9/AI9</f>
        <v>0.30651340996168586</v>
      </c>
      <c r="AE50">
        <f>AB50*AA50+Y48*AB48*Y50+Z49*AB49*Z50</f>
        <v>0.26819923371647514</v>
      </c>
    </row>
    <row r="51" spans="2:34" ht="14.1" customHeight="1">
      <c r="B51" t="s">
        <v>183</v>
      </c>
      <c r="D51">
        <f>D10/I10</f>
        <v>0.33333333333333331</v>
      </c>
      <c r="E51">
        <f>E10/I10</f>
        <v>0</v>
      </c>
      <c r="F51">
        <f>F10/I10</f>
        <v>0</v>
      </c>
      <c r="G51">
        <f>(I10*L10-D10*L7-E10*L8-F10*L9-H10*L11)/(I10*L10)</f>
        <v>-0.38888888888888901</v>
      </c>
      <c r="H51">
        <f>H10/I10</f>
        <v>0.33333333333333331</v>
      </c>
      <c r="K51">
        <f>P10/Q10</f>
        <v>-0.14778325123152705</v>
      </c>
      <c r="N51">
        <f>K51*G51+D51*D48*K48+E51*E49*K49+F51*F50*K50+H51*H52*K52</f>
        <v>0.14687100893997446</v>
      </c>
      <c r="Q51" s="6"/>
      <c r="R51" s="6"/>
      <c r="S51" s="5" t="s">
        <v>36</v>
      </c>
      <c r="T51" s="6"/>
      <c r="U51" s="6"/>
      <c r="V51" s="6"/>
      <c r="X51" s="8"/>
      <c r="Y51" s="1"/>
    </row>
    <row r="52" spans="2:34" ht="14.1" customHeight="1">
      <c r="B52" t="s">
        <v>13</v>
      </c>
      <c r="D52">
        <f>D11/I11</f>
        <v>1</v>
      </c>
      <c r="E52">
        <f>E11/I11</f>
        <v>0</v>
      </c>
      <c r="F52">
        <f>F11/I11</f>
        <v>0</v>
      </c>
      <c r="G52">
        <f>G11/I11</f>
        <v>0</v>
      </c>
      <c r="H52">
        <f>(I11*L11-D11*L7-E11*L8-F11*L9-G11*L10)/(I11*L11)</f>
        <v>0.75</v>
      </c>
      <c r="K52">
        <f>P11/Q11</f>
        <v>0.30651340996168586</v>
      </c>
      <c r="N52">
        <f>K52*H52+D52*D48*K48+E52*E49*K49+F52*F50*K50+G52*G51*K51</f>
        <v>0.26819923371647514</v>
      </c>
      <c r="Q52" s="6"/>
      <c r="R52" s="6"/>
      <c r="S52" s="5" t="s">
        <v>38</v>
      </c>
      <c r="T52" s="6"/>
      <c r="U52" s="6"/>
      <c r="V52" s="6"/>
      <c r="X52" s="10"/>
      <c r="Y52" s="1"/>
    </row>
    <row r="53" spans="2:34" ht="14.1" customHeight="1">
      <c r="B53" t="s">
        <v>26</v>
      </c>
      <c r="Q53" s="4" t="s">
        <v>36</v>
      </c>
      <c r="R53" s="6"/>
      <c r="S53" s="5" t="s">
        <v>40</v>
      </c>
      <c r="T53" s="6"/>
      <c r="U53" s="6"/>
      <c r="V53" s="6"/>
      <c r="AH53" s="4" t="s">
        <v>36</v>
      </c>
    </row>
    <row r="54" spans="2:34" ht="14.1" customHeight="1">
      <c r="B54" t="s">
        <v>11</v>
      </c>
      <c r="D54">
        <f>(I15*L15-E15*L16-F15*L17-G15*L18-H15*L19)/(I15*L15)</f>
        <v>0.64</v>
      </c>
      <c r="E54">
        <f>E15/I15</f>
        <v>0.1</v>
      </c>
      <c r="F54">
        <f>F15/I15</f>
        <v>0.1</v>
      </c>
      <c r="G54">
        <f>G15/I15</f>
        <v>0.1</v>
      </c>
      <c r="H54">
        <f>H15/I15</f>
        <v>0</v>
      </c>
      <c r="K54">
        <f>P15/Q15</f>
        <v>7.3529411764705871E-2</v>
      </c>
      <c r="L54">
        <f>U15/V15</f>
        <v>7.1839080459770097E-2</v>
      </c>
      <c r="N54">
        <f>K54*D54+E54*E55*K55+F54*F56*K56+G54*G57*K57+H54*H58*K58</f>
        <v>6.2745098039215685E-2</v>
      </c>
      <c r="O54">
        <f>L54*D54+E54*E55*L55+F54*F56*L56+G54*G57*L57+H54*H58*L58</f>
        <v>6.1302681992337155E-2</v>
      </c>
      <c r="Q54">
        <f>1-O54/N48</f>
        <v>-0.1636363636363638</v>
      </c>
      <c r="S54" s="5">
        <f>(((C7+(E7/I8)*C8+(F7/I9)*C9+(G7/I10)*C10+(H7/I11)*C11)/I7)-((C15+(E15/I16)*C16+(F15/I17)*C17+(G15/I18)*C18+(H15/I19)*C19)/I15))/((C7+(E7/I8)*C8+(F7/I9)*C9+(G7/I10)*C10+(H7/I11)*C11)/I7)</f>
        <v>-0.16363636363636383</v>
      </c>
      <c r="Y54">
        <f>(AC15*AE15-AA15*AE16-AB15*AE17)/(AC15*AE15)</f>
        <v>0.64</v>
      </c>
      <c r="Z54">
        <f>AA15/AC15</f>
        <v>0.3</v>
      </c>
      <c r="AA54">
        <f>AB15/AC15</f>
        <v>0</v>
      </c>
      <c r="AB54">
        <f>AH15/AI15</f>
        <v>7.3529411764705871E-2</v>
      </c>
      <c r="AC54">
        <f>AM15/AN15</f>
        <v>7.1839080459770097E-2</v>
      </c>
      <c r="AE54">
        <f>AB54*Y54+Z54*Z55*AB55+AA54*AA56*AB56</f>
        <v>6.2184873949579819E-2</v>
      </c>
      <c r="AF54">
        <f>AC54*Y54+Z54*Z55*AC55+AA54*AA56*AC56</f>
        <v>6.0755336617405571E-2</v>
      </c>
      <c r="AH54">
        <f>1-AF54/AE48</f>
        <v>-0.15324675324675341</v>
      </c>
    </row>
    <row r="55" spans="2:34" ht="14.1" customHeight="1">
      <c r="B55" t="s">
        <v>181</v>
      </c>
      <c r="D55">
        <f>D16/I16</f>
        <v>0.22222222222222221</v>
      </c>
      <c r="E55">
        <f>(I16*L16-D16*L15-F16*L17-G16*L18-H16*L19)/(I16*L16)</f>
        <v>7.4074074074074014E-2</v>
      </c>
      <c r="F55">
        <f>F16/I16</f>
        <v>0</v>
      </c>
      <c r="G55">
        <f>G16/I16</f>
        <v>0</v>
      </c>
      <c r="H55">
        <f>H16/I16</f>
        <v>0.22222222222222221</v>
      </c>
      <c r="K55">
        <f>P16/Q16</f>
        <v>0.52941176470588291</v>
      </c>
      <c r="L55">
        <f>U16/V16</f>
        <v>0.51724137931034531</v>
      </c>
      <c r="N55">
        <f>K55*E55+D55*D54*K54+F55*F56*K56+G55*G57*K57+H55*H58*K58</f>
        <v>0.10718954248366014</v>
      </c>
      <c r="O55">
        <f>L55*E55+D55*D54*L54+F55*F56*L56+G55*G57*L57+H55*H58*L58</f>
        <v>0.10472541507024266</v>
      </c>
      <c r="Q55">
        <f>1-O55/N49</f>
        <v>-0.49090909090909141</v>
      </c>
      <c r="S55" s="5">
        <f>(((C8+(D8/I7)*C7+(F8/I9)*C9+(G8/I10)*C10+(H8/I11)*C11)/I8)-((C16+(D16/I15)*C15+(F16/I17)*C17+(G16/I18)*C18+(H16/I19)*C19)/I16))/((C8+(D8/I7)*C7+(F8/I9)*C9+(G8/I10)*C10+(H8/I11)*C11)/I8)</f>
        <v>-0.49090909090909096</v>
      </c>
      <c r="Y55">
        <f>Z16/AC16</f>
        <v>0.2857142857142857</v>
      </c>
      <c r="Z55">
        <f>(AC16*AE16-Z16*AE15-AB16*AE17)/(AC16*AE16)</f>
        <v>0.44444444444444436</v>
      </c>
      <c r="AA55">
        <f>AB16/AC16</f>
        <v>9.5238095238095233E-2</v>
      </c>
      <c r="AB55">
        <f>AH16/AI16</f>
        <v>0.1134453781512605</v>
      </c>
      <c r="AC55">
        <f>AM16/AN16</f>
        <v>0.11083743842364532</v>
      </c>
      <c r="AE55">
        <f>AB55*Z55+Y54*AB54*Y55+AB56*AA56*AA55</f>
        <v>8.8515406162464977E-2</v>
      </c>
      <c r="AF55">
        <f>AC55*Z55+Y54*AC54*Y55+AC56*AA56*AA55</f>
        <v>8.6480569239189925E-2</v>
      </c>
      <c r="AH55">
        <f>1-AF55/AE49</f>
        <v>9.7142857142857086E-2</v>
      </c>
    </row>
    <row r="56" spans="2:34" ht="14.1" customHeight="1">
      <c r="B56" t="s">
        <v>182</v>
      </c>
      <c r="D56">
        <f>D17/I17</f>
        <v>0.33333333333333331</v>
      </c>
      <c r="E56">
        <f>E17/I17</f>
        <v>0</v>
      </c>
      <c r="F56">
        <f>(I17*L17-D17*L15-E17*L16-G17*L18-H17*L19)/(I17*L17)</f>
        <v>0.72222222222222221</v>
      </c>
      <c r="G56">
        <f>G17/I17</f>
        <v>0</v>
      </c>
      <c r="H56">
        <f>H17/I17</f>
        <v>0</v>
      </c>
      <c r="K56">
        <f>P17/Q17</f>
        <v>8.1447963800904993E-2</v>
      </c>
      <c r="L56">
        <f>U17/V17</f>
        <v>7.9575596816976124E-2</v>
      </c>
      <c r="N56">
        <f>K56*F56+D56*D54*K54+E56*E55*K55+G56*G57*K57+H56*H58*K58</f>
        <v>7.450980392156864E-2</v>
      </c>
      <c r="O56">
        <f>L56*F56+D56*D54*L54+E56*E55*L55+G56*G57*L57+H56*H58*L58</f>
        <v>7.2796934865900373E-2</v>
      </c>
      <c r="Q56">
        <f>1-O56/N50</f>
        <v>-3.6363636363636598E-2</v>
      </c>
      <c r="S56" s="5">
        <f>(((C9+(D9/I7)*C7+(E9/I8)*C8+(G9/I10)*C10+(H9/I11)*C11)/I9)-((C17+(D17/I15)*C15+(E17/I16)*C16+(G17/I18)*C18+(H17/I19)*C19)/I17))/((C9+(D9/I7)*C7+(E9/I8)*C8+(G9/I10)*C10+(H9/I11)*C11)/I9)</f>
        <v>-3.6363636363636383E-2</v>
      </c>
      <c r="Y56">
        <f>Z17/AC17</f>
        <v>1</v>
      </c>
      <c r="Z56">
        <f>AA17/AC17</f>
        <v>0</v>
      </c>
      <c r="AA56">
        <f>(AC17*AE17-Z17*AE15-AA17*AE16)/(AC17*AE17)</f>
        <v>0.75</v>
      </c>
      <c r="AB56">
        <f>AH17/AI17</f>
        <v>0.34509803921568633</v>
      </c>
      <c r="AC56">
        <f>AM17/AN17</f>
        <v>0.33716475095785442</v>
      </c>
      <c r="AE56">
        <f>AB56*AA56+Y54*AB54*Y56+Z55*AB55*Z56</f>
        <v>0.30588235294117649</v>
      </c>
      <c r="AF56">
        <f>AC56*AA56+Y54*AC54*Y56+Z55*AC55*Z56</f>
        <v>0.2988505747126437</v>
      </c>
      <c r="AH56">
        <f>1-AF56/AE50</f>
        <v>-0.1142857142857141</v>
      </c>
    </row>
    <row r="57" spans="2:34" ht="14.1" customHeight="1">
      <c r="B57" t="s">
        <v>183</v>
      </c>
      <c r="D57">
        <f>D18/I18</f>
        <v>0.33333333333333331</v>
      </c>
      <c r="E57">
        <f>E18/I18</f>
        <v>0</v>
      </c>
      <c r="F57">
        <f>F18/I18</f>
        <v>0</v>
      </c>
      <c r="G57">
        <f>(I18*L18-D18*L15-E18*L16-F18*L17-H18*L19)/(I18*L18)</f>
        <v>0.72222222222222221</v>
      </c>
      <c r="H57">
        <f>H18/I18</f>
        <v>0</v>
      </c>
      <c r="K57">
        <f>P18/Q18</f>
        <v>8.1447963800904993E-2</v>
      </c>
      <c r="L57">
        <f>U18/V18</f>
        <v>7.9575596816976124E-2</v>
      </c>
      <c r="N57">
        <f>K57*G57+D57*D54*K54+E57*E55*K55+F57*F56*K56+H57*H58*K58</f>
        <v>7.450980392156864E-2</v>
      </c>
      <c r="O57">
        <f>L57*G57+D57*D54*L54+E57*E55*L55+F57*F56*L56+H57*H58*L58</f>
        <v>7.2796934865900373E-2</v>
      </c>
      <c r="Q57">
        <f>1-O57/N51</f>
        <v>0.50434782608695661</v>
      </c>
      <c r="S57" s="5">
        <f>(((C10+(D10/I7)*C7+(E10/I8)*C8+(F10/I9)*C9+(H10/I11)*C11)/I10)-((C18+(D18/I15)*C15+(E18/I16)*C16+(F18/I17)*C17+(H18/I19)*C19)/I18))/((C10+(D10/I7)*C7+(E10/I8)*C8+(F10/I9)*C9+(H10/I11)*C11)/I10)</f>
        <v>0.5043478260869565</v>
      </c>
    </row>
    <row r="58" spans="2:34" ht="14.1" customHeight="1">
      <c r="B58" t="s">
        <v>13</v>
      </c>
      <c r="D58">
        <f>D19/I19</f>
        <v>1</v>
      </c>
      <c r="E58">
        <f>E19/I19</f>
        <v>0</v>
      </c>
      <c r="F58">
        <f>F19/I19</f>
        <v>0</v>
      </c>
      <c r="G58">
        <f>G19/I19</f>
        <v>0</v>
      </c>
      <c r="H58">
        <f>(I19*L19-D19*L15-E19*L16-F19*L17-G19*L18)/(I19*L19)</f>
        <v>0.75</v>
      </c>
      <c r="K58">
        <f>P19/Q19</f>
        <v>0.34509803921568633</v>
      </c>
      <c r="L58">
        <f>U19/V19</f>
        <v>0.33716475095785442</v>
      </c>
      <c r="N58">
        <f>K58*H58+D58*D54*K54+E58*E55*K55+F58*F56*K56+G58*G57*K57</f>
        <v>0.30588235294117649</v>
      </c>
      <c r="O58">
        <f>L58*H58+D58*D54*L54+E58*E55*L55+F58*F56*L56+G58*G57*L57</f>
        <v>0.2988505747126437</v>
      </c>
      <c r="Q58">
        <f>1-O58/N52</f>
        <v>-0.1142857142857141</v>
      </c>
      <c r="S58" s="5">
        <f>(((C11+(D11/I7)*C7+(E11/I8)*C8+(F11/I9)*C9+(G11/I10)*C10)/I11)-((C19+(D19/I15)*C15+(E19/I16)*C16+(F19/I17)*C17+(G19/I18)*C18)/I19))/((C11+(D11/I7)*C7+(E11/I8)*C8+(F11/I9)*C9+(G11/I10)*C10)/I11)</f>
        <v>-0.11428571428571434</v>
      </c>
    </row>
    <row r="59" spans="2:34" ht="14.1" customHeight="1">
      <c r="B59" t="s">
        <v>68</v>
      </c>
      <c r="M59" s="2"/>
    </row>
    <row r="60" spans="2:34" ht="14.1" customHeight="1">
      <c r="B60" t="s">
        <v>11</v>
      </c>
      <c r="D60">
        <f>(I23*L23-E23*L24-F23*L25-G23*L26-H23*L27)/(I23*L23)</f>
        <v>0.64</v>
      </c>
      <c r="E60">
        <f>E23/I23</f>
        <v>0.1</v>
      </c>
      <c r="F60">
        <f>F23/I23</f>
        <v>0.1</v>
      </c>
      <c r="G60">
        <f>G23/I23</f>
        <v>0.1</v>
      </c>
      <c r="H60">
        <f>H23/I23</f>
        <v>0</v>
      </c>
      <c r="K60">
        <f>P23/Q23</f>
        <v>7.3529411764705885E-2</v>
      </c>
      <c r="L60">
        <f>U23/V23</f>
        <v>7.3529411764705871E-2</v>
      </c>
      <c r="M60" s="2"/>
      <c r="N60">
        <f>K60*D60+E60*E61*K61+F60*F62*K62+G60*G63*K63+H60*H64*K64</f>
        <v>6.0784313725490195E-2</v>
      </c>
      <c r="O60">
        <f>L60*D60+E60*E61*L61+F60*F62*L62+G60*G63*L63+H60*H64*L64</f>
        <v>6.0784313725490188E-2</v>
      </c>
      <c r="Q60">
        <f>1-O60/N54</f>
        <v>3.1250000000000111E-2</v>
      </c>
      <c r="S60" s="5">
        <f>(((C15+(E15/I16)*C16+(F15/I17)*C17+(G15/I18)*C18+(H15/I19)*C19)/I15)-((C23+(E23/I24)*C24+(F23/I25)*C25+(G23/I26)*C26+(H23/I27)*C27)/I23))/((C15+(E15/I16)*C16+(F15/I17)*C17+(G15/I18)*C18+(H15/I19)*C19)/I15)</f>
        <v>3.1250000000000056E-2</v>
      </c>
      <c r="Y60">
        <f>(AC23*AE23-AA23*AE24-AB23*AE25)/(AC23*AE23)</f>
        <v>0.64</v>
      </c>
      <c r="Z60">
        <f>AA23/AC23</f>
        <v>0.3</v>
      </c>
      <c r="AA60">
        <f>AB23/AC23</f>
        <v>0</v>
      </c>
      <c r="AB60">
        <f>AH23/AI23</f>
        <v>7.3529411764705885E-2</v>
      </c>
      <c r="AC60">
        <f>AM23/AN23</f>
        <v>7.3529411764705871E-2</v>
      </c>
      <c r="AE60">
        <f>AB60*Y60+Z60*Z61*AB61+AA60*AA62*AB62</f>
        <v>6.0294117647058824E-2</v>
      </c>
      <c r="AF60">
        <f>AC60*Y60+Z60*Z61*AC61+AA60*AA62*AC62</f>
        <v>6.0294117647058817E-2</v>
      </c>
      <c r="AH60">
        <f>1-AF60/AE54</f>
        <v>3.0405405405405261E-2</v>
      </c>
    </row>
    <row r="61" spans="2:34" ht="14.1" customHeight="1">
      <c r="B61" t="s">
        <v>181</v>
      </c>
      <c r="D61">
        <f>D24/I24</f>
        <v>0.22222222222222221</v>
      </c>
      <c r="E61">
        <f>(I24*L24-D24*L23-F24*L25-G24*L26-H24*L27)/(I24*L24)</f>
        <v>0.81481481481481477</v>
      </c>
      <c r="F61">
        <f>F24/I24</f>
        <v>0</v>
      </c>
      <c r="G61">
        <f>G24/I24</f>
        <v>0</v>
      </c>
      <c r="H61">
        <f>H24/I24</f>
        <v>0</v>
      </c>
      <c r="K61">
        <f>P24/Q24</f>
        <v>4.8128342245989317E-2</v>
      </c>
      <c r="L61">
        <f>U24/V24</f>
        <v>4.8128342245989303E-2</v>
      </c>
      <c r="M61" s="2"/>
      <c r="N61">
        <f>K61*E61+D61*D60*K60+F61*F62*K62+G61*G63*K63+H61*H64*K64</f>
        <v>4.9673202614379089E-2</v>
      </c>
      <c r="O61">
        <f>L61*E61+D61*D60*L60+F61*F62*L62+G61*G63*L63+H61*H64*L64</f>
        <v>4.9673202614379082E-2</v>
      </c>
      <c r="Q61">
        <f>1-O61/N55</f>
        <v>0.53658536585365857</v>
      </c>
      <c r="S61" s="5">
        <f>(((C16+(D16/I15)*C15+(F16/I17)*C17+(G16/I18)*C18+(H16/I19)*C19)/I16)-((C24+(D24/I23)*C23+(F24/I25)*C25+(G24/I26)*C26+(H24/I27)*C27)/I24))/((C16+(D16/I15)*C15+(F16/I17)*C17+(G16/I18)*C18+(H16/I19)*C19)/I16)</f>
        <v>0.53658536585365846</v>
      </c>
      <c r="Y61">
        <f>Z24/AC24</f>
        <v>0.25</v>
      </c>
      <c r="Z61">
        <f>(AC24*AE24-Z24*AE23-AB24*AE25)/(AC24*AE24)</f>
        <v>0.51388888888888884</v>
      </c>
      <c r="AA61">
        <f>AB24/AC24</f>
        <v>8.3333333333333329E-2</v>
      </c>
      <c r="AB61">
        <f>AH24/AI24</f>
        <v>8.5850556438791747E-2</v>
      </c>
      <c r="AC61">
        <f>AM24/AN24</f>
        <v>8.5850556438791747E-2</v>
      </c>
      <c r="AE61">
        <f>AB61*Z61+Y60*AB60*Y61+AB62*AA62*AA61</f>
        <v>7.5490196078431382E-2</v>
      </c>
      <c r="AF61">
        <f>AC61*Z61+Y60*AC60*Y61+AC62*AA62*AA61</f>
        <v>7.5490196078431382E-2</v>
      </c>
      <c r="AH61">
        <f>1-AF61/AE55</f>
        <v>0.147151898734177</v>
      </c>
    </row>
    <row r="62" spans="2:34" ht="14.1" customHeight="1">
      <c r="B62" t="s">
        <v>182</v>
      </c>
      <c r="D62">
        <f>D25/I25</f>
        <v>0.22222222222222221</v>
      </c>
      <c r="E62">
        <f>E25/I25</f>
        <v>0</v>
      </c>
      <c r="F62">
        <f>(I25*L25-D25*L23-E25*L24-G25*L26-H25*L27)/(I25*L25)</f>
        <v>7.4074074074074014E-2</v>
      </c>
      <c r="G62">
        <f>G25/I25</f>
        <v>0</v>
      </c>
      <c r="H62">
        <f>H25/I25</f>
        <v>0.22222222222222221</v>
      </c>
      <c r="K62">
        <f>P25/Q25</f>
        <v>0.5294117647058828</v>
      </c>
      <c r="L62">
        <f>U25/V25</f>
        <v>0.5294117647058828</v>
      </c>
      <c r="M62" s="2"/>
      <c r="N62">
        <f>K62*F62+D62*D60*K60+E62*E61*K61+G62*G63*K63+H62*H64*K64</f>
        <v>0.1019607843137255</v>
      </c>
      <c r="O62">
        <f>L62*F62+D62*D60*L60+E62*E61*L61+G62*G63*L63+H62*H64*L64</f>
        <v>0.10196078431372549</v>
      </c>
      <c r="Q62">
        <f>1-O62/N56</f>
        <v>-0.36842105263157876</v>
      </c>
      <c r="S62" s="5">
        <f>(((C17+(D17/I15)*C15+(E17/I16)*C16+(G17/I19)*C18+(H17/I19)*C19)/I17)-((C25+(D25/I23)*C23+(E25/I24)*C24+(G25/I26)*C26+(H25/I27)*C27)/I25))/((C17+(D17/I15)*C15+(E17/I16)*C16+(G17/I18)*C18+(H17/I18)*C19)/I17)</f>
        <v>-0.36842105263157893</v>
      </c>
      <c r="Y62">
        <f>Z25/AC25</f>
        <v>1</v>
      </c>
      <c r="Z62">
        <f>AA25/AC25</f>
        <v>0</v>
      </c>
      <c r="AA62">
        <f>(AC25*AE25-Z25*AE23-AA25*AE24)/(AC25*AE25)</f>
        <v>0.75</v>
      </c>
      <c r="AB62">
        <f>AH25/AI25</f>
        <v>0.31372549019607848</v>
      </c>
      <c r="AC62">
        <f>AM25/AN25</f>
        <v>0.31372549019607843</v>
      </c>
      <c r="AE62">
        <f>AB62*AA62+Y60*AB60*Y62+Z61*AB61*Z62</f>
        <v>0.28235294117647064</v>
      </c>
      <c r="AF62">
        <f>AC62*AA62+Y60*AC60*Y62+Z61*AC61*Z62</f>
        <v>0.28235294117647058</v>
      </c>
      <c r="AH62">
        <f>1-AF62/AE56</f>
        <v>7.6923076923076983E-2</v>
      </c>
    </row>
    <row r="63" spans="2:34" ht="14.1" customHeight="1">
      <c r="B63" t="s">
        <v>183</v>
      </c>
      <c r="D63">
        <f>D26/I26</f>
        <v>0.33333333333333331</v>
      </c>
      <c r="E63">
        <f>E26/I26</f>
        <v>0</v>
      </c>
      <c r="F63">
        <f>F26/I26</f>
        <v>0</v>
      </c>
      <c r="G63">
        <f>(I26*L26-D26*L23-E26*L24-F26*L25-H26*L27)/(I26*L26)</f>
        <v>0.72222222222222221</v>
      </c>
      <c r="H63">
        <f>H26/I26</f>
        <v>0</v>
      </c>
      <c r="K63">
        <f>P26/Q26</f>
        <v>8.1447963800904993E-2</v>
      </c>
      <c r="L63">
        <f>U26/V26</f>
        <v>8.1447963800904979E-2</v>
      </c>
      <c r="N63">
        <f>K63*G63+D63*D60*K60+E63*E61*K61+F63*F62*K62+H63*H64*K64</f>
        <v>7.450980392156864E-2</v>
      </c>
      <c r="O63">
        <f>L63*G63+D63*D60*L60+E63*E61*L61+F63*F62*L62+H63*H64*L64</f>
        <v>7.4509803921568626E-2</v>
      </c>
      <c r="Q63">
        <f>1-O63/N57</f>
        <v>0</v>
      </c>
      <c r="S63" s="5">
        <f>(((C18+(D18/I15)*C15+(E18/I16)*C16+(F18/I17)*C17+(H18/I19)*C19)/I18)-((C26+(D26/I23)*C23+(E26/I24)*C24+(F26/I25)*C25+(H26/I27)*C27)/I26))/((C18+(D18/I15)*C15+(E18/I16)*C16+(F18/I17)*C17+(H18/I19)*C19)/I18)</f>
        <v>0</v>
      </c>
    </row>
    <row r="64" spans="2:34" ht="14.1" customHeight="1">
      <c r="B64" t="s">
        <v>13</v>
      </c>
      <c r="D64">
        <f>D27/I27</f>
        <v>1</v>
      </c>
      <c r="E64">
        <f>E27/I27</f>
        <v>0</v>
      </c>
      <c r="F64">
        <f>F27/I27</f>
        <v>0</v>
      </c>
      <c r="G64">
        <f>G27/I27</f>
        <v>0</v>
      </c>
      <c r="H64">
        <f>(I27*L27-D27*L23-E27*L24-F27*L25-G27*L26)/(I27*L27)</f>
        <v>0.75</v>
      </c>
      <c r="K64">
        <f>P27/Q27</f>
        <v>0.31372549019607848</v>
      </c>
      <c r="L64">
        <f>U27/V27</f>
        <v>0.31372549019607843</v>
      </c>
      <c r="N64">
        <f>K64*H64+D64*D60*K60+E64*E61*K61+F64*F62*K62+G64*G63*K63</f>
        <v>0.28235294117647064</v>
      </c>
      <c r="O64">
        <f>L64*H64+D64*D60*L60+E64*E61*L61+F64*F62*L62+G64*G63*L63</f>
        <v>0.28235294117647058</v>
      </c>
      <c r="Q64">
        <f>1-O64/N58</f>
        <v>7.6923076923076983E-2</v>
      </c>
      <c r="S64" s="5">
        <f>(((C19+(D19/I15)*C15+(E19/I16)*C16+(F19/I17)*C17+(G19/I18)*C18)/I19)-((C27+(D27/I23)*C23+(E27/I24)*C24+(F27/I25)*C25+(G27/I26)*C26)/I27))/((C19+(D19/I15)*C15+(E19/I16)*C16+(F19/I17)*C17+(G19/I18)*C18)/I19)</f>
        <v>7.6923076923076927E-2</v>
      </c>
    </row>
    <row r="65" spans="2:35" ht="14.1" customHeight="1">
      <c r="B65" t="s">
        <v>185</v>
      </c>
    </row>
    <row r="66" spans="2:35" ht="14.1" customHeight="1">
      <c r="B66" t="s">
        <v>11</v>
      </c>
      <c r="D66">
        <f>(I31*L31-E31*L32-F31*L33-G31*L34-H31*L35)/(I31*L31)</f>
        <v>0.64</v>
      </c>
      <c r="E66">
        <f>E31/I31</f>
        <v>0.1</v>
      </c>
      <c r="F66">
        <f>F31/I31</f>
        <v>0.1</v>
      </c>
      <c r="G66">
        <f>G31/I31</f>
        <v>0.1</v>
      </c>
      <c r="H66">
        <f>H31/I31</f>
        <v>0</v>
      </c>
      <c r="K66">
        <f>P31/Q31</f>
        <v>7.3529411764705857E-2</v>
      </c>
      <c r="L66">
        <f>U31/V31</f>
        <v>7.3529411764705857E-2</v>
      </c>
      <c r="M66" s="2"/>
      <c r="N66">
        <f>K66*D66+E66*E67*K67+F66*F68*K68+G66*G69*K69+H66*H70*K70</f>
        <v>5.9803921568627433E-2</v>
      </c>
      <c r="O66">
        <f>L66*D66+E66*E67*L67+F66*F68*L68+G66*G69*L69+H66*H70*L70</f>
        <v>5.9803921568627433E-2</v>
      </c>
      <c r="Q66">
        <f>1-O66/N60</f>
        <v>1.6129032258064835E-2</v>
      </c>
      <c r="S66" s="5">
        <f>(((C23+(E23/I24)*C24+(F23/I25)*C25+(G23/I26)*C26+(H23/I27)*C27)/I23)-((C31+(E31/I32)*C32+(F31/I33)*C33+(G31/I34)*C34+(H31/I35)*C35)/I31))/((C23+(E23/I24)*C24+(F23/I25)*C25+(G23/I26)*C26+(H23/I27)*C27)/I23)</f>
        <v>1.6129032258064457E-2</v>
      </c>
      <c r="Y66">
        <f>(AC31*AE31-AA31*AE32-AB31*AE33)/(AC31*AE31)</f>
        <v>0.64</v>
      </c>
      <c r="Z66">
        <f>AA31/AC31</f>
        <v>0.3</v>
      </c>
      <c r="AA66">
        <f>AB31/AC31</f>
        <v>0</v>
      </c>
      <c r="AB66">
        <f>AH31/AI31</f>
        <v>7.3529411764705857E-2</v>
      </c>
      <c r="AC66">
        <f>AM31/AN31</f>
        <v>7.3529411764705857E-2</v>
      </c>
      <c r="AE66">
        <f>AB66*Y66+Z66*Z67*AB67+AA66*AA68*AB68</f>
        <v>5.9764705882352928E-2</v>
      </c>
      <c r="AF66">
        <f>AC66*Y66+Z66*Z67*AC67+AA66*AA68*AC68</f>
        <v>5.9764705882352928E-2</v>
      </c>
      <c r="AH66">
        <f>1-AF66/AE60</f>
        <v>8.7804878048782786E-3</v>
      </c>
    </row>
    <row r="67" spans="2:35" ht="14.1" customHeight="1">
      <c r="B67" t="s">
        <v>181</v>
      </c>
      <c r="D67">
        <f>D32/I32</f>
        <v>0.22222222222222221</v>
      </c>
      <c r="E67">
        <f>(I32*L32-D32*L31-F32*L33-G32*L34-H32*L35)/(I32*L32)</f>
        <v>0.81481481481481477</v>
      </c>
      <c r="F67">
        <f>F32/I32</f>
        <v>0</v>
      </c>
      <c r="G67">
        <f>G32/I32</f>
        <v>0</v>
      </c>
      <c r="H67">
        <f>H32/I32</f>
        <v>0</v>
      </c>
      <c r="K67">
        <f>P32/Q32</f>
        <v>4.812834224598931E-2</v>
      </c>
      <c r="L67">
        <f>U32/V32</f>
        <v>4.8128342245989303E-2</v>
      </c>
      <c r="M67" s="2"/>
      <c r="N67">
        <f>K67*E67+D67*D66*K66+F67*F68*K68+G67*G69*K69+H67*H70*K70</f>
        <v>4.9673202614379082E-2</v>
      </c>
      <c r="O67">
        <f>L67*E67+D67*D66*L66+F67*F68*L68+G67*G69*L69+H67*H70*L70</f>
        <v>4.9673202614379082E-2</v>
      </c>
      <c r="Q67">
        <f>1-O67/N61</f>
        <v>0</v>
      </c>
      <c r="S67" s="5">
        <f>(((C24+(D24/I23)*C23+(F24/I25)*C25+(G24/I26)*C26+(H24/I27)*C27)/I24)-((C32+(D32/I31)*C31+(F32/I33)*C33+(G32/I34)*C34+(H32/I35)*C35)/I32))/((C24+(D24/I23)*C23+(F24/I25)*C25+(G24/I26)*C26+(H24/I27)*C27)/I24)</f>
        <v>0</v>
      </c>
      <c r="Y67">
        <f>Z32/AC32</f>
        <v>0.24</v>
      </c>
      <c r="Z67">
        <f>(AC32*AE32-Z32*AE31-AB32*AE33)/(AC32*AE32)</f>
        <v>0.53333333333333333</v>
      </c>
      <c r="AA67">
        <f>AB32/AC32</f>
        <v>0.08</v>
      </c>
      <c r="AB67">
        <f>AH32/AI32</f>
        <v>7.9411764705882376E-2</v>
      </c>
      <c r="AC67">
        <f>AM32/AN32</f>
        <v>7.9411764705882362E-2</v>
      </c>
      <c r="AE67">
        <f>AB67*Z67+Y66*AB66*Y67+AB68*AA68*AA67</f>
        <v>7.247058823529412E-2</v>
      </c>
      <c r="AF67">
        <f>AC67*Z67+Y66*AC66*Y67+AC68*AA68*AA67</f>
        <v>7.2470588235294106E-2</v>
      </c>
      <c r="AH67">
        <f>1-AF67/AE61</f>
        <v>4.0000000000000258E-2</v>
      </c>
    </row>
    <row r="68" spans="2:35" ht="14.1" customHeight="1">
      <c r="B68" t="s">
        <v>182</v>
      </c>
      <c r="D68">
        <f>D33/I33</f>
        <v>0.25</v>
      </c>
      <c r="E68">
        <f>E33/I33</f>
        <v>0</v>
      </c>
      <c r="F68">
        <f>(I33*L33-D33*L31-E33*L32-G33*L34-H33*L35)/(I33*L33)</f>
        <v>0.79166666666666663</v>
      </c>
      <c r="G68">
        <f>G33/I33</f>
        <v>0</v>
      </c>
      <c r="H68">
        <f>H33/I33</f>
        <v>0</v>
      </c>
      <c r="K68">
        <f>P33/Q33</f>
        <v>5.5727554179566569E-2</v>
      </c>
      <c r="L68">
        <f>U33/V33</f>
        <v>5.5727554179566562E-2</v>
      </c>
      <c r="M68" s="2"/>
      <c r="N68">
        <f>K68*F68+D68*D66*K66+E68*E67*K67+G68*G69*K69+H68*H70*K70</f>
        <v>5.5882352941176466E-2</v>
      </c>
      <c r="O68">
        <f>L68*F68+D68*D66*L66+E68*E67*L67+G68*G69*L69+H68*H70*L70</f>
        <v>5.5882352941176466E-2</v>
      </c>
      <c r="Q68">
        <f>1-O68/N62</f>
        <v>0.45192307692307698</v>
      </c>
      <c r="S68" s="5">
        <f>(((C25+(D25/I23)*C23+(E25/I24)*C24+(G25/I27)*C26+(H25/I27)*C27)/I25)-((C33+(D33/I31)*C31+(E33/I32)*C32+(G33/I34)*C34+(H33/I35)*C35)/I33))/((C25+(D25/I23)*C23+(E25/I24)*C24+(G25/I26)*C26+(H25/I27)*C27)/I25)</f>
        <v>0.45192307692307687</v>
      </c>
      <c r="Y68">
        <f>Z33/AC33</f>
        <v>1</v>
      </c>
      <c r="Z68">
        <f>AA33/AC33</f>
        <v>0</v>
      </c>
      <c r="AA68">
        <f>(AC33*AE33-Z33*AE31-AA33*AE32)/(AC33*AE33)</f>
        <v>0.75</v>
      </c>
      <c r="AB68">
        <f>AH33/AI33</f>
        <v>0.31372549019607837</v>
      </c>
      <c r="AC68">
        <f>AM33/AN33</f>
        <v>0.31372549019607837</v>
      </c>
      <c r="AE68">
        <f>AB68*AA68+Y66*AB66*Y68+Z67*AB67*Z68</f>
        <v>0.28235294117647053</v>
      </c>
      <c r="AF68">
        <f>AC68*AA68+Y66*AC66*Y68+Z67*AC67*Z68</f>
        <v>0.28235294117647053</v>
      </c>
      <c r="AH68">
        <f>1-AF68/AE62</f>
        <v>0</v>
      </c>
    </row>
    <row r="69" spans="2:35" ht="14.1" customHeight="1">
      <c r="B69" t="s">
        <v>183</v>
      </c>
      <c r="D69">
        <f>D34/I34</f>
        <v>0.25</v>
      </c>
      <c r="E69">
        <f>E34/I34</f>
        <v>0</v>
      </c>
      <c r="F69">
        <f>F34/I34</f>
        <v>0</v>
      </c>
      <c r="G69">
        <f>(I34*L34-D34*L31-E34*L32-F34*L33-H34*L35)/(I34*L34)</f>
        <v>-4.1666666666666741E-2</v>
      </c>
      <c r="H69">
        <f>H34/I34</f>
        <v>0.25</v>
      </c>
      <c r="K69">
        <f>P34/Q34</f>
        <v>-1.0588235294117629</v>
      </c>
      <c r="L69">
        <f>U34/V34</f>
        <v>-1.0588235294117629</v>
      </c>
      <c r="N69">
        <f>K69*G69+D69*D66*K66+E69*E67*K67+F69*F68*K68+H69*H70*K70</f>
        <v>0.11470588235294116</v>
      </c>
      <c r="O69">
        <f>L69*G69+D69*D66*L66+E69*E67*L67+F69*F68*L68+H69*H70*L70</f>
        <v>0.11470588235294116</v>
      </c>
      <c r="Q69">
        <f>1-O69/N63</f>
        <v>-0.53947368421052588</v>
      </c>
      <c r="S69" s="5">
        <f>(((C26+(D26/I23)*C23+(E26/I24)*C24+(F26/I25)*C25+(H26/I27)*C27)/I26)-((C34+(D34/I31)*C31+(E34/I32)*C32+(F34/I33)*C33+(H34/I35)*C35)/I34))/((C26+(D26/I23)*C23+(E26/I24)*C24+(F26/I25)*C25+(H26/I27)*C27)/I26)</f>
        <v>-0.53947368421052644</v>
      </c>
    </row>
    <row r="70" spans="2:35" ht="14.1" customHeight="1">
      <c r="B70" t="s">
        <v>13</v>
      </c>
      <c r="D70">
        <f>D35/I35</f>
        <v>1</v>
      </c>
      <c r="E70">
        <f>E35/I35</f>
        <v>0</v>
      </c>
      <c r="F70">
        <f>F35/I35</f>
        <v>0</v>
      </c>
      <c r="G70">
        <f>G35/I35</f>
        <v>0</v>
      </c>
      <c r="H70">
        <f>(I35*L35-D35*L31-E35*L32-F35*L33-G35*L34)/(I35*L35)</f>
        <v>0.75</v>
      </c>
      <c r="K70">
        <f>P35/Q35</f>
        <v>0.31372549019607837</v>
      </c>
      <c r="L70">
        <f>U35/V35</f>
        <v>0.31372549019607837</v>
      </c>
      <c r="N70">
        <f>K70*H70+D70*D66*K66+E70*E67*K67+F70*F68*K68+G70*G69*K69</f>
        <v>0.28235294117647053</v>
      </c>
      <c r="O70">
        <f>L70*H70+D70*D66*L66+E70*E67*L67+F70*F68*L68+G70*G69*L69</f>
        <v>0.28235294117647053</v>
      </c>
      <c r="Q70">
        <f>1-O70/N64</f>
        <v>0</v>
      </c>
      <c r="S70" s="5">
        <f>(((C27+(D27/I23)*C23+(E27/I24)*C24+(F27/I25)*C25+(G27/I26)*C26)/I27)-((C35+(D35/I31)*C31+(E35/I32)*C32+(F35/I33)*C33+(G35/I34)*C34)/I35))/((C27+(D27/I23)*C23+(E27/I24)*C24+(F27/I25)*C25+(G27/I26)*C26)/I27)</f>
        <v>0</v>
      </c>
    </row>
    <row r="71" spans="2:35" ht="14.1" customHeight="1">
      <c r="B71" t="s">
        <v>186</v>
      </c>
    </row>
    <row r="72" spans="2:35" ht="14.1" customHeight="1">
      <c r="B72" t="s">
        <v>11</v>
      </c>
      <c r="D72">
        <f>(I39*L39-E39*L40-F39*L41-G39*L42-H39*L43)/(I39*L39)</f>
        <v>0.64</v>
      </c>
      <c r="E72">
        <f>E39/I39</f>
        <v>0.1</v>
      </c>
      <c r="F72">
        <f>F39/I39</f>
        <v>0.1</v>
      </c>
      <c r="G72">
        <f>G39/I39</f>
        <v>0.1</v>
      </c>
      <c r="H72">
        <f>H39/I39</f>
        <v>0</v>
      </c>
      <c r="K72">
        <f>P39/Q39</f>
        <v>7.3529411764705871E-2</v>
      </c>
      <c r="L72">
        <f>U39/V39</f>
        <v>7.3529411764705871E-2</v>
      </c>
      <c r="M72" s="2"/>
      <c r="N72">
        <f>K72*D72+E72*E73*K73+F72*F74*K74+G72*G75*K75+H72*H76*K76</f>
        <v>5.8823529411764698E-2</v>
      </c>
      <c r="O72">
        <f>L72*D72+E72*E73*L73+F72*F74*L74+G72*G75*L75+H72*H76*L76</f>
        <v>5.8823529411764698E-2</v>
      </c>
      <c r="Q72">
        <f>1-O72/N66</f>
        <v>1.6393442622950616E-2</v>
      </c>
      <c r="S72" s="5">
        <f>(((C31+(E31/I32)*C32+(F31/I33)*C33+(G31/I34)*C34+(H31/I35)*C35)/I31)-((C39+(E39/I40)*C40+(F39/I41)*C41+(G39/I42)*C42+(H39/I43)*C43)/I39))/((C31+(E31/I32)*C32+(F31/I33)*C33+(G31/I34)*C34+(H31/I35)*C35)/I31)</f>
        <v>1.6393442622950758E-2</v>
      </c>
      <c r="Y72">
        <f>(AC39*AE39-AA39*AE40-AB39*AE41)/(AC39*AE39)</f>
        <v>0.64</v>
      </c>
      <c r="Z72">
        <f>AA39/AC39</f>
        <v>0.3</v>
      </c>
      <c r="AA72">
        <f>AB39/AC39</f>
        <v>0</v>
      </c>
      <c r="AB72">
        <f>AH39/AI39</f>
        <v>7.3529411764705871E-2</v>
      </c>
      <c r="AC72">
        <f>AM39/AN39</f>
        <v>7.3529411764705871E-2</v>
      </c>
      <c r="AE72">
        <f>AB72*Y72+Z72*Z73*AB73+AA72*AA74*AB74</f>
        <v>5.8823529411764698E-2</v>
      </c>
      <c r="AF72">
        <f>AC72*Y72+Z72*Z73*AC73+AA72*AA74*AC74</f>
        <v>5.8823529411764698E-2</v>
      </c>
      <c r="AH72">
        <f>1-AF72/AE66</f>
        <v>1.5748031496062853E-2</v>
      </c>
    </row>
    <row r="73" spans="2:35" ht="14.1" customHeight="1">
      <c r="B73" t="s">
        <v>181</v>
      </c>
      <c r="D73">
        <f>D40/I40</f>
        <v>0.22222222222222221</v>
      </c>
      <c r="E73">
        <f>(I40*L40-D40*L39-F40*L41-G40*L42-H40*L43)/(I40*L40)</f>
        <v>7.4074074074074014E-2</v>
      </c>
      <c r="F73">
        <f>F40/I40</f>
        <v>0</v>
      </c>
      <c r="G73">
        <f>G40/I40</f>
        <v>0</v>
      </c>
      <c r="H73">
        <f>H40/I40</f>
        <v>0.22222222222222221</v>
      </c>
      <c r="K73">
        <f>P40/Q40</f>
        <v>0.52941176470588291</v>
      </c>
      <c r="L73">
        <f>U40/V40</f>
        <v>0.52941176470588291</v>
      </c>
      <c r="M73" s="2"/>
      <c r="N73">
        <f>K73*E73+D73*D72*K72+F73*F74*K74+G73*G75*K75+H73*H76*K76</f>
        <v>0.10196078431372552</v>
      </c>
      <c r="O73">
        <f>L73*E73+D73*D72*L72+F73*F74*L74+G73*G75*L75+H73*H76*L76</f>
        <v>0.10196078431372552</v>
      </c>
      <c r="Q73">
        <f>1-O73/N67</f>
        <v>-1.052631578947369</v>
      </c>
      <c r="S73" s="5">
        <f>(((C32+(D32/I31)*C31+(F32/I33)*C33+(G32/I34)*C34+(H32/I35)*C35)/I32)-((C40+(D40/I39)*C39+(F40/I41)*C41+(G40/I42)*C42+(H40/I43)*C43)/I40))/((C32+(D32/I31)*C31+(F32/I33)*C33+(G32/I34)*C34+(H32/I35)*C35)/I32)</f>
        <v>-1.0526315789473681</v>
      </c>
      <c r="Y73">
        <f>Z40/AC40</f>
        <v>0.22222222222222221</v>
      </c>
      <c r="Z73">
        <f>(AC40*AE40-Z40*AE39-AB40*AE41)/(AC40*AE40)</f>
        <v>0.5679012345679012</v>
      </c>
      <c r="AA73">
        <f>AB40/AC40</f>
        <v>7.407407407407407E-2</v>
      </c>
      <c r="AB73">
        <f>AH40/AI40</f>
        <v>6.9053708439897707E-2</v>
      </c>
      <c r="AC73">
        <f>AM40/AN40</f>
        <v>6.9053708439897707E-2</v>
      </c>
      <c r="AE73">
        <f>AB73*Z73+Y72*AB72*Y73+AB74*AA74*AA73</f>
        <v>6.7102396514161222E-2</v>
      </c>
      <c r="AF73">
        <f>AC73*Z73+Y72*AC72*Y73+AC74*AA74*AA73</f>
        <v>6.7102396514161222E-2</v>
      </c>
      <c r="AH73">
        <f>1-AF73/AE67</f>
        <v>7.407407407407407E-2</v>
      </c>
    </row>
    <row r="74" spans="2:35" ht="14.1" customHeight="1">
      <c r="B74" t="s">
        <v>182</v>
      </c>
      <c r="D74">
        <f>D41/I41</f>
        <v>0.22222222222222221</v>
      </c>
      <c r="E74">
        <f>E41/I41</f>
        <v>0</v>
      </c>
      <c r="F74">
        <f>(I41*L41-D41*L39-E41*L40-G41*L42-H41*L43)/(I41*L41)</f>
        <v>0.81481481481481477</v>
      </c>
      <c r="G74">
        <f>G41/I41</f>
        <v>0</v>
      </c>
      <c r="H74">
        <f>H41/I41</f>
        <v>0</v>
      </c>
      <c r="K74">
        <f>P41/Q41</f>
        <v>4.812834224598931E-2</v>
      </c>
      <c r="L74">
        <f>U41/V41</f>
        <v>4.812834224598931E-2</v>
      </c>
      <c r="M74" s="2"/>
      <c r="N74">
        <f>K74*F74+D74*D72*K72+E74*E73*K73+G74*G75*K75+H74*H76*K76</f>
        <v>4.9673202614379082E-2</v>
      </c>
      <c r="O74">
        <f>L74*F74+D74*D72*L72+E74*E73*L73+G74*G75*L75+H74*H76*L76</f>
        <v>4.9673202614379082E-2</v>
      </c>
      <c r="Q74">
        <f>1-O74/N68</f>
        <v>0.11111111111111105</v>
      </c>
      <c r="S74" s="5">
        <f>(((C33+(D33/I31)*C31+(E33/I32)*C32+(G33/I35)*C34+(H33/I35)*C35)/I33)-((C41+(D41/I39)*C39+(E41/I40)*C40+(G41/I42)*C42+(H41/I43)*C43)/I41))/((C33+(D33/I31)*C31+(E33/I32)*C32+(G33/I34)*C34+(H33/I34)*C35)/I33)</f>
        <v>0.11111111111111109</v>
      </c>
      <c r="Y74">
        <f>Z41/AC41</f>
        <v>1</v>
      </c>
      <c r="Z74">
        <f>AA41/AC41</f>
        <v>0</v>
      </c>
      <c r="AA74">
        <f>(AC41*AE41-Z41*AE39-AA41*AE40)/(AC41*AE41)</f>
        <v>0.75</v>
      </c>
      <c r="AB74">
        <f>AH41/AI41</f>
        <v>0.31372549019607848</v>
      </c>
      <c r="AC74">
        <f>AM41/AN41</f>
        <v>0.31372549019607848</v>
      </c>
      <c r="AE74">
        <f>AB74*AA74+Y72*AB72*Y74+Z73*AB73*Z74</f>
        <v>0.28235294117647064</v>
      </c>
      <c r="AF74">
        <f>AC74*AA74+Y72*AC72*Y74+Z73*AC73*Z74</f>
        <v>0.28235294117647064</v>
      </c>
      <c r="AH74">
        <f>1-AF74/AE68</f>
        <v>0</v>
      </c>
    </row>
    <row r="75" spans="2:35" ht="14.1" customHeight="1">
      <c r="B75" t="s">
        <v>183</v>
      </c>
      <c r="D75">
        <f>D42/I42</f>
        <v>0.22222222222222221</v>
      </c>
      <c r="E75">
        <f>E42/I42</f>
        <v>0</v>
      </c>
      <c r="F75">
        <f>F42/I42</f>
        <v>0</v>
      </c>
      <c r="G75">
        <f>(I42*L42-D42*L39-E42*L40-F42*L41-H42*L43)/(I42*L42)</f>
        <v>0.81481481481481477</v>
      </c>
      <c r="H75">
        <f>H42/I42</f>
        <v>0</v>
      </c>
      <c r="K75">
        <f>P42/Q42</f>
        <v>4.812834224598931E-2</v>
      </c>
      <c r="L75">
        <f>U42/V42</f>
        <v>4.812834224598931E-2</v>
      </c>
      <c r="N75">
        <f>K75*G75+D75*D72*K72+E75*E73*K73+F75*F74*K74+H75*H76*K76</f>
        <v>4.9673202614379082E-2</v>
      </c>
      <c r="O75">
        <f>L75*G75+D75*D72*L72+E75*E73*L73+F75*F74*L74+H75*H76*L76</f>
        <v>4.9673202614379082E-2</v>
      </c>
      <c r="Q75">
        <f>1-O75/N69</f>
        <v>0.5669515669515669</v>
      </c>
      <c r="S75" s="5">
        <f>(((C34+(D34/I31)*C31+(E34/I32)*C32+(F34/I33)*C33+(H34/I35)*C35)/I34)-((C42+(D42/I39)*C39+(E42/I40)*C40+(F42/I41)*C41+(H42/I43)*C43)/I42))/((C34+(D34/I31)*C31+(E34/I32)*C32+(F34/I33)*C33+(H34/I35)*C35)/I34)</f>
        <v>0.5669515669515669</v>
      </c>
    </row>
    <row r="76" spans="2:35" ht="14.1" customHeight="1">
      <c r="B76" t="s">
        <v>13</v>
      </c>
      <c r="D76">
        <f>D43/I43</f>
        <v>1</v>
      </c>
      <c r="E76">
        <f>E43/I43</f>
        <v>0</v>
      </c>
      <c r="F76">
        <f>F43/I43</f>
        <v>0</v>
      </c>
      <c r="G76">
        <f>G43/I43</f>
        <v>0</v>
      </c>
      <c r="H76">
        <f>(I43*L43-D43*L39-E43*L40-F43*L41-G43*L42)/(I43*L43)</f>
        <v>0.75</v>
      </c>
      <c r="K76">
        <f>P43/Q43</f>
        <v>0.31372549019607848</v>
      </c>
      <c r="L76">
        <f>U43/V43</f>
        <v>0.31372549019607848</v>
      </c>
      <c r="N76">
        <f>K76*H76+D76*D72*K72+E76*E73*K73+F76*F74*K74+G76*G75*K75</f>
        <v>0.28235294117647064</v>
      </c>
      <c r="O76">
        <f>L76*H76+D76*D72*L72+E76*E73*L73+F76*F74*L74+G76*G75*L75</f>
        <v>0.28235294117647064</v>
      </c>
      <c r="Q76">
        <f>1-O76/N70</f>
        <v>0</v>
      </c>
      <c r="S76" s="5">
        <f>(((C35+(D35/I31)*C31+(E35/I32)*C32+(F35/I33)*C33+(G35/I34)*C34)/I35)-((C43+(D43/I39)*C39+(E43/I40)*C40+(F43/I41)*C41+(G43/I42)*C42)/I43))/((C35+(D35/I31)*C31+(E35/I32)*C32+(F35/I33)*C33+(G35/I34)*C34)/I35)</f>
        <v>0</v>
      </c>
    </row>
    <row r="79" spans="2:35" ht="14.1" customHeight="1">
      <c r="S79" s="15" t="s">
        <v>159</v>
      </c>
      <c r="T79" s="15" t="s">
        <v>160</v>
      </c>
      <c r="U79" s="15" t="s">
        <v>161</v>
      </c>
      <c r="V79" s="15" t="s">
        <v>162</v>
      </c>
      <c r="AF79" s="15" t="s">
        <v>159</v>
      </c>
      <c r="AG79" s="15" t="s">
        <v>160</v>
      </c>
      <c r="AH79" s="15" t="s">
        <v>161</v>
      </c>
      <c r="AI79" s="15" t="s">
        <v>162</v>
      </c>
    </row>
    <row r="80" spans="2:35" ht="14.1" customHeight="1">
      <c r="Q80" t="s">
        <v>11</v>
      </c>
      <c r="S80">
        <f>Q54</f>
        <v>-0.1636363636363638</v>
      </c>
      <c r="T80">
        <f>Q60</f>
        <v>3.1250000000000111E-2</v>
      </c>
      <c r="U80">
        <f>Q66</f>
        <v>1.6129032258064835E-2</v>
      </c>
      <c r="V80">
        <f>Q72</f>
        <v>1.6393442622950616E-2</v>
      </c>
      <c r="AD80" t="s">
        <v>11</v>
      </c>
      <c r="AF80">
        <f>AH54</f>
        <v>-0.15324675324675341</v>
      </c>
      <c r="AG80">
        <f>AH60</f>
        <v>3.0405405405405261E-2</v>
      </c>
      <c r="AH80">
        <f>AH66</f>
        <v>8.7804878048782786E-3</v>
      </c>
      <c r="AI80">
        <f>AH72</f>
        <v>1.5748031496062853E-2</v>
      </c>
    </row>
    <row r="81" spans="17:35" ht="14.1" customHeight="1">
      <c r="Q81" t="s">
        <v>181</v>
      </c>
      <c r="S81">
        <f t="shared" ref="S81:S84" si="59">Q55</f>
        <v>-0.49090909090909141</v>
      </c>
      <c r="T81">
        <f t="shared" ref="T81:T84" si="60">Q61</f>
        <v>0.53658536585365857</v>
      </c>
      <c r="U81">
        <f t="shared" ref="U81:U84" si="61">Q67</f>
        <v>0</v>
      </c>
      <c r="V81">
        <f t="shared" ref="V81:V84" si="62">Q73</f>
        <v>-1.052631578947369</v>
      </c>
      <c r="AD81" t="s">
        <v>12</v>
      </c>
      <c r="AF81">
        <f t="shared" ref="AF81:AF82" si="63">AH55</f>
        <v>9.7142857142857086E-2</v>
      </c>
      <c r="AG81">
        <f t="shared" ref="AG81:AG82" si="64">AH61</f>
        <v>0.147151898734177</v>
      </c>
      <c r="AH81">
        <f t="shared" ref="AH81:AH82" si="65">AH67</f>
        <v>4.0000000000000258E-2</v>
      </c>
      <c r="AI81">
        <f t="shared" ref="AI81:AI82" si="66">AH73</f>
        <v>7.407407407407407E-2</v>
      </c>
    </row>
    <row r="82" spans="17:35" ht="14.1" customHeight="1">
      <c r="Q82" t="s">
        <v>182</v>
      </c>
      <c r="S82">
        <f t="shared" si="59"/>
        <v>-3.6363636363636598E-2</v>
      </c>
      <c r="T82">
        <f t="shared" si="60"/>
        <v>-0.36842105263157876</v>
      </c>
      <c r="U82">
        <f t="shared" si="61"/>
        <v>0.45192307692307698</v>
      </c>
      <c r="V82">
        <f t="shared" si="62"/>
        <v>0.11111111111111105</v>
      </c>
      <c r="AD82" t="s">
        <v>13</v>
      </c>
      <c r="AF82">
        <f t="shared" si="63"/>
        <v>-0.1142857142857141</v>
      </c>
      <c r="AG82">
        <f t="shared" si="64"/>
        <v>7.6923076923076983E-2</v>
      </c>
      <c r="AH82">
        <f t="shared" si="65"/>
        <v>0</v>
      </c>
      <c r="AI82">
        <f t="shared" si="66"/>
        <v>0</v>
      </c>
    </row>
    <row r="83" spans="17:35" ht="14.1" customHeight="1">
      <c r="Q83" t="s">
        <v>183</v>
      </c>
      <c r="S83">
        <f t="shared" si="59"/>
        <v>0.50434782608695661</v>
      </c>
      <c r="T83">
        <f t="shared" si="60"/>
        <v>0</v>
      </c>
      <c r="U83">
        <f t="shared" si="61"/>
        <v>-0.53947368421052588</v>
      </c>
      <c r="V83">
        <f t="shared" si="62"/>
        <v>0.5669515669515669</v>
      </c>
    </row>
    <row r="84" spans="17:35" ht="14.1" customHeight="1">
      <c r="Q84" t="s">
        <v>13</v>
      </c>
      <c r="S84">
        <f t="shared" si="59"/>
        <v>-0.1142857142857141</v>
      </c>
      <c r="T84">
        <f t="shared" si="60"/>
        <v>7.6923076923076983E-2</v>
      </c>
      <c r="U84">
        <f t="shared" si="61"/>
        <v>0</v>
      </c>
      <c r="V84">
        <f t="shared" si="62"/>
        <v>0</v>
      </c>
      <c r="AE84">
        <v>1</v>
      </c>
      <c r="AF84">
        <v>2</v>
      </c>
      <c r="AG84">
        <v>3</v>
      </c>
      <c r="AH84">
        <v>4</v>
      </c>
      <c r="AI84">
        <v>5</v>
      </c>
    </row>
    <row r="86" spans="17:35" ht="14.1" customHeight="1">
      <c r="R86">
        <v>1</v>
      </c>
      <c r="S86">
        <v>2</v>
      </c>
      <c r="T86">
        <v>3</v>
      </c>
      <c r="U86">
        <v>4</v>
      </c>
      <c r="V86">
        <v>5</v>
      </c>
      <c r="AD86" t="s">
        <v>11</v>
      </c>
      <c r="AE86">
        <v>100</v>
      </c>
      <c r="AF86">
        <f>AE86-AF80*AE86</f>
        <v>115.32467532467534</v>
      </c>
      <c r="AG86">
        <f t="shared" ref="AG86:AI86" si="67">AF86-AG80*AF86</f>
        <v>111.81818181818186</v>
      </c>
      <c r="AH86">
        <f t="shared" si="67"/>
        <v>110.83636363636364</v>
      </c>
      <c r="AI86">
        <f t="shared" si="67"/>
        <v>109.09090909090911</v>
      </c>
    </row>
    <row r="87" spans="17:35" ht="14.1" customHeight="1">
      <c r="AD87" t="s">
        <v>12</v>
      </c>
      <c r="AE87">
        <v>100</v>
      </c>
      <c r="AF87">
        <f>AE87-AF81*AE87</f>
        <v>90.285714285714292</v>
      </c>
      <c r="AG87">
        <f>AF87-AG81*AF87</f>
        <v>77.000000000000028</v>
      </c>
      <c r="AH87">
        <f>AG87-AH81*AG87</f>
        <v>73.92</v>
      </c>
      <c r="AI87">
        <f t="shared" ref="AF87:AI88" si="68">AH87-AI81*AH87</f>
        <v>68.444444444444443</v>
      </c>
    </row>
    <row r="88" spans="17:35" ht="14.1" customHeight="1">
      <c r="Q88" t="s">
        <v>11</v>
      </c>
      <c r="R88">
        <v>100</v>
      </c>
      <c r="S88">
        <f>R88-S80*R88</f>
        <v>116.36363636363637</v>
      </c>
      <c r="T88">
        <f t="shared" ref="T88:V88" si="69">S88-T80*S88</f>
        <v>112.72727272727272</v>
      </c>
      <c r="U88">
        <f t="shared" si="69"/>
        <v>110.90909090909086</v>
      </c>
      <c r="V88">
        <f t="shared" si="69"/>
        <v>109.09090909090907</v>
      </c>
      <c r="AD88" t="s">
        <v>13</v>
      </c>
      <c r="AE88">
        <v>100</v>
      </c>
      <c r="AF88">
        <f t="shared" si="68"/>
        <v>111.42857142857142</v>
      </c>
      <c r="AG88">
        <f t="shared" si="68"/>
        <v>102.85714285714283</v>
      </c>
      <c r="AH88">
        <f t="shared" si="68"/>
        <v>102.85714285714283</v>
      </c>
      <c r="AI88">
        <f t="shared" si="68"/>
        <v>102.85714285714283</v>
      </c>
    </row>
    <row r="89" spans="17:35" ht="14.1" customHeight="1">
      <c r="Q89" t="s">
        <v>181</v>
      </c>
      <c r="R89">
        <v>100</v>
      </c>
      <c r="S89">
        <f t="shared" ref="S89:V92" si="70">R89-S81*R89</f>
        <v>149.09090909090915</v>
      </c>
      <c r="T89">
        <f t="shared" si="70"/>
        <v>69.090909090909108</v>
      </c>
      <c r="U89">
        <f t="shared" si="70"/>
        <v>69.090909090909108</v>
      </c>
      <c r="V89">
        <f t="shared" si="70"/>
        <v>141.8181818181819</v>
      </c>
    </row>
    <row r="90" spans="17:35" ht="14.1" customHeight="1">
      <c r="Q90" t="s">
        <v>182</v>
      </c>
      <c r="R90">
        <v>100</v>
      </c>
      <c r="S90">
        <f t="shared" si="70"/>
        <v>103.63636363636365</v>
      </c>
      <c r="T90">
        <f t="shared" si="70"/>
        <v>141.81818181818181</v>
      </c>
      <c r="U90">
        <f t="shared" si="70"/>
        <v>77.72727272727272</v>
      </c>
      <c r="V90">
        <f t="shared" si="70"/>
        <v>69.090909090909093</v>
      </c>
    </row>
    <row r="91" spans="17:35" ht="14.1" customHeight="1">
      <c r="Q91" t="s">
        <v>183</v>
      </c>
      <c r="R91">
        <v>205.26315789473682</v>
      </c>
      <c r="S91">
        <f t="shared" si="70"/>
        <v>101.73913043478258</v>
      </c>
      <c r="T91">
        <f t="shared" si="70"/>
        <v>101.73913043478258</v>
      </c>
      <c r="U91">
        <f t="shared" si="70"/>
        <v>156.62471395880999</v>
      </c>
      <c r="V91">
        <f t="shared" si="70"/>
        <v>67.826086956521721</v>
      </c>
    </row>
    <row r="92" spans="17:35" ht="14.1" customHeight="1">
      <c r="Q92" t="s">
        <v>13</v>
      </c>
      <c r="R92">
        <v>100</v>
      </c>
      <c r="S92">
        <f t="shared" si="70"/>
        <v>111.42857142857142</v>
      </c>
      <c r="T92">
        <f t="shared" si="70"/>
        <v>102.85714285714283</v>
      </c>
      <c r="U92">
        <f t="shared" si="70"/>
        <v>102.85714285714283</v>
      </c>
      <c r="V92">
        <f t="shared" si="70"/>
        <v>102.85714285714283</v>
      </c>
    </row>
  </sheetData>
  <sheetProtection sheet="1" objects="1" scenarios="1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N92"/>
  <sheetViews>
    <sheetView workbookViewId="0">
      <pane xSplit="2" ySplit="6" topLeftCell="C7" activePane="bottomRight" state="frozen"/>
      <selection pane="bottomRight" activeCell="S37" sqref="S37"/>
      <selection pane="bottomLeft" activeCell="A6" sqref="A6"/>
      <selection pane="topRight" activeCell="C1" sqref="C1"/>
    </sheetView>
  </sheetViews>
  <sheetFormatPr defaultRowHeight="14.1" customHeight="1"/>
  <cols>
    <col min="1" max="1" width="2.42578125" customWidth="1"/>
    <col min="2" max="2" width="8.5703125" customWidth="1"/>
    <col min="3" max="3" width="6.7109375" customWidth="1"/>
    <col min="4" max="4" width="5.42578125" customWidth="1"/>
    <col min="5" max="5" width="5" customWidth="1"/>
    <col min="6" max="9" width="5.140625" customWidth="1"/>
    <col min="10" max="10" width="3.5703125" customWidth="1"/>
    <col min="11" max="11" width="7.7109375" customWidth="1"/>
    <col min="12" max="12" width="9.5703125" customWidth="1"/>
    <col min="13" max="13" width="8.85546875" customWidth="1"/>
    <col min="14" max="14" width="10.42578125" customWidth="1"/>
    <col min="15" max="15" width="9" customWidth="1"/>
    <col min="16" max="16" width="9.28515625" customWidth="1"/>
    <col min="17" max="17" width="7.5703125" customWidth="1"/>
    <col min="18" max="21" width="9.28515625" customWidth="1"/>
    <col min="22" max="22" width="7.28515625" customWidth="1"/>
    <col min="23" max="23" width="5.28515625" customWidth="1"/>
    <col min="24" max="24" width="7" customWidth="1"/>
    <col min="25" max="25" width="4.7109375" customWidth="1"/>
    <col min="26" max="26" width="5.28515625" customWidth="1"/>
    <col min="27" max="27" width="5.140625" customWidth="1"/>
    <col min="28" max="28" width="7.28515625" customWidth="1"/>
    <col min="29" max="29" width="2.7109375" customWidth="1"/>
    <col min="30" max="30" width="8" customWidth="1"/>
    <col min="32" max="32" width="9.85546875" customWidth="1"/>
    <col min="35" max="35" width="7.42578125" customWidth="1"/>
    <col min="36" max="36" width="8" customWidth="1"/>
  </cols>
  <sheetData>
    <row r="1" spans="2:40" ht="14.1" customHeight="1">
      <c r="C1" s="1" t="s">
        <v>187</v>
      </c>
    </row>
    <row r="2" spans="2:40" ht="14.1" customHeight="1">
      <c r="C2" s="1" t="s">
        <v>188</v>
      </c>
      <c r="N2" s="1" t="s">
        <v>55</v>
      </c>
      <c r="S2" s="1" t="s">
        <v>54</v>
      </c>
      <c r="AF2" s="1" t="s">
        <v>55</v>
      </c>
      <c r="AK2" s="1" t="s">
        <v>54</v>
      </c>
    </row>
    <row r="3" spans="2:40" ht="14.1" customHeight="1">
      <c r="B3" s="1"/>
      <c r="P3" t="s">
        <v>0</v>
      </c>
      <c r="Q3" t="s">
        <v>0</v>
      </c>
      <c r="U3" t="s">
        <v>0</v>
      </c>
      <c r="V3" t="s">
        <v>0</v>
      </c>
      <c r="AH3" t="s">
        <v>0</v>
      </c>
      <c r="AI3" t="s">
        <v>0</v>
      </c>
      <c r="AM3" t="s">
        <v>0</v>
      </c>
      <c r="AN3" t="s">
        <v>0</v>
      </c>
    </row>
    <row r="4" spans="2:40" ht="14.1" customHeight="1">
      <c r="B4" s="1" t="s">
        <v>1</v>
      </c>
      <c r="N4" t="s">
        <v>2</v>
      </c>
      <c r="O4" t="s">
        <v>2</v>
      </c>
      <c r="P4" t="s">
        <v>3</v>
      </c>
      <c r="Q4" t="s">
        <v>2</v>
      </c>
      <c r="S4" t="s">
        <v>2</v>
      </c>
      <c r="T4" t="s">
        <v>2</v>
      </c>
      <c r="U4" t="s">
        <v>3</v>
      </c>
      <c r="V4" t="s">
        <v>2</v>
      </c>
      <c r="AF4" t="s">
        <v>2</v>
      </c>
      <c r="AG4" t="s">
        <v>2</v>
      </c>
      <c r="AH4" t="s">
        <v>3</v>
      </c>
      <c r="AI4" t="s">
        <v>2</v>
      </c>
      <c r="AK4" t="s">
        <v>2</v>
      </c>
      <c r="AL4" t="s">
        <v>2</v>
      </c>
      <c r="AM4" t="s">
        <v>3</v>
      </c>
      <c r="AN4" t="s">
        <v>2</v>
      </c>
    </row>
    <row r="5" spans="2:40" ht="14.1" customHeight="1">
      <c r="C5" t="s">
        <v>4</v>
      </c>
      <c r="K5" t="s">
        <v>0</v>
      </c>
      <c r="L5" t="s">
        <v>5</v>
      </c>
      <c r="N5" t="s">
        <v>6</v>
      </c>
      <c r="O5" t="s">
        <v>7</v>
      </c>
      <c r="P5" t="s">
        <v>8</v>
      </c>
      <c r="Q5" t="s">
        <v>7</v>
      </c>
      <c r="S5" t="s">
        <v>6</v>
      </c>
      <c r="T5" t="s">
        <v>7</v>
      </c>
      <c r="U5" t="s">
        <v>8</v>
      </c>
      <c r="V5" t="s">
        <v>7</v>
      </c>
      <c r="Y5" t="s">
        <v>4</v>
      </c>
      <c r="AE5" t="s">
        <v>0</v>
      </c>
      <c r="AF5" t="s">
        <v>6</v>
      </c>
      <c r="AG5" t="s">
        <v>7</v>
      </c>
      <c r="AH5" t="s">
        <v>8</v>
      </c>
      <c r="AI5" t="s">
        <v>7</v>
      </c>
      <c r="AK5" t="s">
        <v>6</v>
      </c>
      <c r="AL5" t="s">
        <v>7</v>
      </c>
      <c r="AM5" t="s">
        <v>8</v>
      </c>
      <c r="AN5" t="s">
        <v>7</v>
      </c>
    </row>
    <row r="6" spans="2:40" ht="14.1" customHeight="1">
      <c r="B6" t="s">
        <v>41</v>
      </c>
      <c r="C6" t="s">
        <v>10</v>
      </c>
      <c r="D6" t="s">
        <v>11</v>
      </c>
      <c r="E6" t="s">
        <v>181</v>
      </c>
      <c r="F6" t="s">
        <v>182</v>
      </c>
      <c r="G6" t="s">
        <v>183</v>
      </c>
      <c r="H6" t="s">
        <v>13</v>
      </c>
      <c r="I6" t="s">
        <v>16</v>
      </c>
      <c r="K6" t="s">
        <v>17</v>
      </c>
      <c r="L6" t="s">
        <v>11</v>
      </c>
      <c r="N6" t="str">
        <f xml:space="preserve"> L6</f>
        <v>A</v>
      </c>
      <c r="O6" t="s">
        <v>10</v>
      </c>
      <c r="P6" t="s">
        <v>18</v>
      </c>
      <c r="Q6" t="s">
        <v>10</v>
      </c>
      <c r="S6" t="str">
        <f xml:space="preserve"> L6</f>
        <v>A</v>
      </c>
      <c r="T6" t="s">
        <v>10</v>
      </c>
      <c r="U6" t="s">
        <v>18</v>
      </c>
      <c r="V6" t="s">
        <v>10</v>
      </c>
      <c r="X6" t="s">
        <v>41</v>
      </c>
      <c r="Y6" t="s">
        <v>10</v>
      </c>
      <c r="Z6" t="s">
        <v>11</v>
      </c>
      <c r="AA6" t="s">
        <v>12</v>
      </c>
      <c r="AB6" t="s">
        <v>13</v>
      </c>
      <c r="AC6" t="s">
        <v>16</v>
      </c>
      <c r="AE6" t="s">
        <v>17</v>
      </c>
      <c r="AF6" t="str">
        <f xml:space="preserve"> L6</f>
        <v>A</v>
      </c>
      <c r="AG6" t="s">
        <v>10</v>
      </c>
      <c r="AH6" t="s">
        <v>18</v>
      </c>
      <c r="AI6" t="s">
        <v>10</v>
      </c>
      <c r="AK6" t="str">
        <f xml:space="preserve"> L6</f>
        <v>A</v>
      </c>
      <c r="AL6" t="s">
        <v>10</v>
      </c>
      <c r="AM6" t="s">
        <v>18</v>
      </c>
      <c r="AN6" t="s">
        <v>10</v>
      </c>
    </row>
    <row r="7" spans="2:40" ht="14.1" customHeight="1">
      <c r="B7" t="s">
        <v>11</v>
      </c>
      <c r="C7">
        <f>'first approach investment'!C7</f>
        <v>40</v>
      </c>
      <c r="E7">
        <f>'first approach investment'!E7</f>
        <v>0.5</v>
      </c>
      <c r="F7">
        <f>'first approach investment'!F7</f>
        <v>0.5</v>
      </c>
      <c r="G7">
        <f>'first approach investment'!G7</f>
        <v>0.5</v>
      </c>
      <c r="H7">
        <f>'first approach investment'!H7</f>
        <v>0</v>
      </c>
      <c r="I7">
        <f>'first approach investment'!I7</f>
        <v>6</v>
      </c>
      <c r="K7">
        <f>'first approach investment'!K7</f>
        <v>10</v>
      </c>
      <c r="L7">
        <f>K7/IF($L$6="A",$K$7,IF($L$6="B",$K$8,IF($L$6="C",$K$9,IF($L$6="D",$K$10,IF($L$6="E",$K$11,0)))))</f>
        <v>1</v>
      </c>
      <c r="N7">
        <f>(I7*L7-E7*L8-F7*L9-G7*L10-H7*L11)*$C$20/$C$12</f>
        <v>4.2988235294117656</v>
      </c>
      <c r="O7">
        <f t="shared" ref="O7:O12" si="0">N7/C7</f>
        <v>0.10747058823529414</v>
      </c>
      <c r="P7">
        <f>L7/$N$12</f>
        <v>6.5134099616858246E-2</v>
      </c>
      <c r="Q7">
        <f>O7/$O$12</f>
        <v>1.1900000000000002</v>
      </c>
      <c r="X7" t="s">
        <v>11</v>
      </c>
      <c r="Y7">
        <f>C7</f>
        <v>40</v>
      </c>
      <c r="AA7">
        <f>E7+F7+G7</f>
        <v>1.5</v>
      </c>
      <c r="AB7">
        <f>H7</f>
        <v>0</v>
      </c>
      <c r="AC7">
        <f>I7</f>
        <v>6</v>
      </c>
      <c r="AE7">
        <f>L7</f>
        <v>1</v>
      </c>
      <c r="AF7">
        <f>N7</f>
        <v>4.2988235294117656</v>
      </c>
      <c r="AG7">
        <f>O7</f>
        <v>0.10747058823529414</v>
      </c>
      <c r="AH7">
        <f>P7</f>
        <v>6.5134099616858246E-2</v>
      </c>
      <c r="AI7">
        <f>Q7</f>
        <v>1.1900000000000002</v>
      </c>
    </row>
    <row r="8" spans="2:40" ht="14.1" customHeight="1">
      <c r="B8" t="s">
        <v>181</v>
      </c>
      <c r="C8">
        <f>'first approach investment'!C8</f>
        <v>30</v>
      </c>
      <c r="D8">
        <f>'first approach investment'!D8</f>
        <v>1</v>
      </c>
      <c r="F8">
        <f>'first approach investment'!F8</f>
        <v>0</v>
      </c>
      <c r="G8">
        <f>'first approach investment'!G8</f>
        <v>0</v>
      </c>
      <c r="H8">
        <f>'first approach investment'!H8</f>
        <v>0</v>
      </c>
      <c r="I8">
        <f>'first approach investment'!I8</f>
        <v>3</v>
      </c>
      <c r="K8">
        <f>'first approach investment'!K8</f>
        <v>12</v>
      </c>
      <c r="L8">
        <f>K8/IF($L$6="A",$K$7,IF($L$6="B",$K$8,IF($L$6="C",$K$9,IF($L$6="D",$K$10,IF($L$6="E",$K$11,0)))))</f>
        <v>1.2</v>
      </c>
      <c r="N8">
        <f>(I8*L8-D8*L7-F8*L9-G8*L10)*$C$20/$C$12</f>
        <v>2.6611764705882348</v>
      </c>
      <c r="O8">
        <f t="shared" si="0"/>
        <v>8.8705882352941162E-2</v>
      </c>
      <c r="P8">
        <f>L8/$N$12</f>
        <v>7.8160919540229884E-2</v>
      </c>
      <c r="Q8">
        <f>O8/$O$12</f>
        <v>0.98222222222222211</v>
      </c>
      <c r="X8" t="s">
        <v>12</v>
      </c>
      <c r="Y8">
        <f>C8+C9+C10</f>
        <v>90</v>
      </c>
      <c r="Z8">
        <f>D8+D9+D10</f>
        <v>3</v>
      </c>
      <c r="AB8">
        <f>H8+H9+H10</f>
        <v>0</v>
      </c>
      <c r="AC8">
        <f>I8+I9+I10</f>
        <v>9</v>
      </c>
      <c r="AE8">
        <f>(L8*I8+L9*I9+L10*I10)/(I8+I9+I10)</f>
        <v>1.2</v>
      </c>
      <c r="AF8">
        <f>N8+N9+N10</f>
        <v>7.9835294117647049</v>
      </c>
      <c r="AG8">
        <f>AF8/Y8</f>
        <v>8.8705882352941162E-2</v>
      </c>
      <c r="AH8">
        <f>((I8*L8+I9*L9+I10*L10)/(I8+I9+I10))/AF10</f>
        <v>7.8160919540229884E-2</v>
      </c>
      <c r="AI8">
        <f>AG8/AG10</f>
        <v>0.98222222222222211</v>
      </c>
    </row>
    <row r="9" spans="2:40" ht="14.1" customHeight="1">
      <c r="B9" t="s">
        <v>182</v>
      </c>
      <c r="C9">
        <f>'first approach investment'!C9</f>
        <v>30</v>
      </c>
      <c r="D9">
        <f>'first approach investment'!D9</f>
        <v>1</v>
      </c>
      <c r="E9">
        <f>'first approach investment'!E9</f>
        <v>0</v>
      </c>
      <c r="G9">
        <f>'first approach investment'!G9</f>
        <v>0</v>
      </c>
      <c r="H9">
        <f>'first approach investment'!H9</f>
        <v>0</v>
      </c>
      <c r="I9">
        <f>'first approach investment'!I9</f>
        <v>3</v>
      </c>
      <c r="K9">
        <f>'first approach investment'!K9</f>
        <v>12</v>
      </c>
      <c r="L9">
        <f>K9/IF($L$6="A",$K$7,IF($L$6="B",$K$8,IF($L$6="C",$K$9,IF($L$6="D",$K$10,IF($L$6="E",$K$11,0)))))</f>
        <v>1.2</v>
      </c>
      <c r="N9">
        <f>(I9*L9-D9*L7-E9*L8-G9*L10)*$C$20/$C$12</f>
        <v>2.6611764705882348</v>
      </c>
      <c r="O9">
        <f t="shared" si="0"/>
        <v>8.8705882352941162E-2</v>
      </c>
      <c r="P9">
        <f>L9/$N$12</f>
        <v>7.8160919540229884E-2</v>
      </c>
      <c r="Q9">
        <f>O9/$O$12</f>
        <v>0.98222222222222211</v>
      </c>
      <c r="X9" t="s">
        <v>13</v>
      </c>
      <c r="Y9">
        <f>C11</f>
        <v>40</v>
      </c>
      <c r="Z9">
        <f>D11</f>
        <v>1</v>
      </c>
      <c r="AA9">
        <f>E11+F11+G11</f>
        <v>0</v>
      </c>
      <c r="AC9">
        <f>I11</f>
        <v>1</v>
      </c>
      <c r="AE9">
        <f>L11</f>
        <v>4</v>
      </c>
      <c r="AF9">
        <f>N11</f>
        <v>3.0705882352941178</v>
      </c>
      <c r="AG9">
        <f>O11</f>
        <v>7.6764705882352943E-2</v>
      </c>
      <c r="AH9">
        <f>P11</f>
        <v>0.26053639846743298</v>
      </c>
      <c r="AI9">
        <f>Q11</f>
        <v>0.85000000000000009</v>
      </c>
    </row>
    <row r="10" spans="2:40" ht="14.1" customHeight="1">
      <c r="B10" t="s">
        <v>183</v>
      </c>
      <c r="C10">
        <f>'first approach investment'!C10</f>
        <v>30</v>
      </c>
      <c r="D10">
        <f>'first approach investment'!D10</f>
        <v>1</v>
      </c>
      <c r="E10">
        <f>'first approach investment'!E10</f>
        <v>0</v>
      </c>
      <c r="F10">
        <f>'first approach investment'!F10</f>
        <v>0</v>
      </c>
      <c r="H10">
        <v>0</v>
      </c>
      <c r="I10">
        <f>'first approach investment'!I10</f>
        <v>3</v>
      </c>
      <c r="K10">
        <f>'first approach investment'!K10</f>
        <v>12</v>
      </c>
      <c r="L10">
        <f>K10/IF($L$6="A",$K$7,IF($L$6="B",$K$8,IF($L$6="C",$K$9,IF($L$6="D",$K$10,IF($L$6="E",$K$11,0)))))</f>
        <v>1.2</v>
      </c>
      <c r="N10">
        <f>(I10*L10-D10*L7-E10*L8-F10*L9)*$C$20/$C$12</f>
        <v>2.6611764705882348</v>
      </c>
      <c r="O10">
        <f t="shared" si="0"/>
        <v>8.8705882352941162E-2</v>
      </c>
      <c r="P10">
        <f>L10/$N$12</f>
        <v>7.8160919540229884E-2</v>
      </c>
      <c r="Q10">
        <f>O10/$O$12</f>
        <v>0.98222222222222211</v>
      </c>
      <c r="X10" t="s">
        <v>24</v>
      </c>
      <c r="Y10">
        <f>SUM(Y7:Y9)</f>
        <v>170</v>
      </c>
      <c r="AF10">
        <f>SUM(AF7:AF9)</f>
        <v>15.352941176470587</v>
      </c>
      <c r="AG10">
        <f>AF10/Y10</f>
        <v>9.0311418685121103E-2</v>
      </c>
    </row>
    <row r="11" spans="2:40" ht="14.1" customHeight="1">
      <c r="B11" t="s">
        <v>13</v>
      </c>
      <c r="C11">
        <f>'first approach investment'!C11</f>
        <v>40</v>
      </c>
      <c r="D11">
        <f>'first approach investment'!D11</f>
        <v>1</v>
      </c>
      <c r="E11">
        <f>'first approach investment'!E11</f>
        <v>0</v>
      </c>
      <c r="F11">
        <f>'first approach investment'!F11</f>
        <v>0</v>
      </c>
      <c r="G11">
        <f>'first approach investment'!G11</f>
        <v>0</v>
      </c>
      <c r="I11">
        <f>'first approach investment'!I11</f>
        <v>1</v>
      </c>
      <c r="K11">
        <f>'first approach investment'!K11</f>
        <v>40</v>
      </c>
      <c r="L11">
        <f>K11/IF($L$6="A",$K$7,IF($L$6="B",$K$8,IF($L$6="C",$K$9,IF($L$6="D",$K$10,IF($L$6="E",$K$11,0)))))</f>
        <v>4</v>
      </c>
      <c r="N11">
        <f>(I11*L11-D11*L7-E11*L8-F11*L9-G11*L10)*$C$20/$C$12</f>
        <v>3.0705882352941178</v>
      </c>
      <c r="O11">
        <f t="shared" si="0"/>
        <v>7.6764705882352943E-2</v>
      </c>
      <c r="P11">
        <f>L11/$N$12</f>
        <v>0.26053639846743298</v>
      </c>
      <c r="Q11">
        <f>O11/$O$12</f>
        <v>0.85000000000000009</v>
      </c>
      <c r="X11" s="7"/>
    </row>
    <row r="12" spans="2:40" ht="14.1" customHeight="1">
      <c r="B12" t="s">
        <v>184</v>
      </c>
      <c r="C12">
        <f>SUM(C7:C11)</f>
        <v>170</v>
      </c>
      <c r="N12">
        <f>SUM(N7:N11)</f>
        <v>15.352941176470587</v>
      </c>
      <c r="O12">
        <f t="shared" si="0"/>
        <v>9.0311418685121103E-2</v>
      </c>
      <c r="X12" s="1"/>
    </row>
    <row r="13" spans="2:40" ht="14.1" customHeight="1">
      <c r="X13" s="1"/>
    </row>
    <row r="14" spans="2:40" ht="14.1" customHeight="1">
      <c r="B14" s="1" t="s">
        <v>26</v>
      </c>
      <c r="I14" s="8"/>
      <c r="X14" s="1"/>
    </row>
    <row r="15" spans="2:40" ht="14.1" customHeight="1">
      <c r="B15" t="s">
        <v>11</v>
      </c>
      <c r="C15">
        <f>'first approach investment'!C15</f>
        <v>40</v>
      </c>
      <c r="E15">
        <f>'first approach investment'!E15</f>
        <v>0.5</v>
      </c>
      <c r="F15">
        <f>'first approach investment'!F15</f>
        <v>0.5</v>
      </c>
      <c r="G15">
        <f>'first approach investment'!G15</f>
        <v>0.5</v>
      </c>
      <c r="H15">
        <f>'first approach investment'!H15</f>
        <v>0</v>
      </c>
      <c r="I15">
        <f>'first approach investment'!I15</f>
        <v>5</v>
      </c>
      <c r="K15">
        <f>'first approach investment'!K15</f>
        <v>10</v>
      </c>
      <c r="L15">
        <f>K15/IF($L$6="A",$K$15,IF($L$6="B",$K$16,IF($L$6="C",$K$17,IF($L$6="D",$K$18,IF($L$6="E",$K$19,0)))))</f>
        <v>1</v>
      </c>
      <c r="N15">
        <f>(I15*L15-E15*L16-F15*L17-G15*L18-H15*L19)*$C$28/$C$20</f>
        <v>3.1264367816091956</v>
      </c>
      <c r="O15">
        <f t="shared" ref="O15:O20" si="1">N15/C15</f>
        <v>7.8160919540229884E-2</v>
      </c>
      <c r="P15">
        <f>L15/$N$20</f>
        <v>6.4780342516753533E-2</v>
      </c>
      <c r="Q15">
        <f>O15/$O$20</f>
        <v>0.88101265822784813</v>
      </c>
      <c r="S15">
        <f>I15*L15-E15*L16-F15*L17-G15*L18-H15*L19</f>
        <v>3.2</v>
      </c>
      <c r="T15">
        <f t="shared" ref="T15:T20" si="2">S15/C15</f>
        <v>0.08</v>
      </c>
      <c r="U15">
        <f>L15/$S$20</f>
        <v>6.3291139240506333E-2</v>
      </c>
      <c r="V15">
        <f>T15/$T$20</f>
        <v>0.88101265822784824</v>
      </c>
      <c r="X15" t="s">
        <v>11</v>
      </c>
      <c r="Y15">
        <f>C15</f>
        <v>40</v>
      </c>
      <c r="AA15">
        <f>E15+F15+G15</f>
        <v>1.5</v>
      </c>
      <c r="AB15">
        <f>H15</f>
        <v>0</v>
      </c>
      <c r="AC15">
        <f>I15</f>
        <v>5</v>
      </c>
      <c r="AE15">
        <f>L15</f>
        <v>1</v>
      </c>
      <c r="AF15">
        <f>N15</f>
        <v>3.1264367816091956</v>
      </c>
      <c r="AG15">
        <f>O15</f>
        <v>7.8160919540229884E-2</v>
      </c>
      <c r="AH15">
        <f t="shared" ref="AH15:AI15" si="3">P15</f>
        <v>6.4780342516753533E-2</v>
      </c>
      <c r="AI15">
        <f t="shared" si="3"/>
        <v>0.88101265822784813</v>
      </c>
      <c r="AK15">
        <f>S15</f>
        <v>3.2</v>
      </c>
      <c r="AL15">
        <f t="shared" ref="AL15:AN15" si="4">T15</f>
        <v>0.08</v>
      </c>
      <c r="AM15">
        <f t="shared" si="4"/>
        <v>6.3291139240506333E-2</v>
      </c>
      <c r="AN15">
        <f t="shared" si="4"/>
        <v>0.88101265822784824</v>
      </c>
    </row>
    <row r="16" spans="2:40" ht="14.1" customHeight="1">
      <c r="B16" t="s">
        <v>181</v>
      </c>
      <c r="C16">
        <f>'first approach investment'!C16</f>
        <v>30</v>
      </c>
      <c r="D16">
        <f>'first approach investment'!D16</f>
        <v>1</v>
      </c>
      <c r="F16">
        <f>'first approach investment'!F16</f>
        <v>0</v>
      </c>
      <c r="G16">
        <f>'first approach investment'!G16</f>
        <v>0</v>
      </c>
      <c r="H16">
        <v>0</v>
      </c>
      <c r="I16">
        <f>'first approach investment'!I16</f>
        <v>4.5</v>
      </c>
      <c r="K16">
        <f>'first approach investment'!K16</f>
        <v>12</v>
      </c>
      <c r="L16">
        <f>K16/IF($L$6="A",$K$15,IF($L$6="B",$K$16,IF($L$6="C",$K$17,IF($L$6="D",$K$18,IF($L$6="E",$K$19,0)))))</f>
        <v>1.2</v>
      </c>
      <c r="N16">
        <f>(I16*L16-D16*L15-F16*L17-G16*L18)*$C$28/$C$20</f>
        <v>4.2988505747126426</v>
      </c>
      <c r="O16">
        <f t="shared" si="1"/>
        <v>0.14329501915708809</v>
      </c>
      <c r="P16">
        <f>L16/$N$20</f>
        <v>7.7736411020104243E-2</v>
      </c>
      <c r="Q16">
        <f>O16/$O$20</f>
        <v>1.615189873417721</v>
      </c>
      <c r="S16">
        <f>I16*L16-D16*L15-F16*L17-G16*L18</f>
        <v>4.3999999999999995</v>
      </c>
      <c r="T16">
        <f t="shared" si="2"/>
        <v>0.14666666666666664</v>
      </c>
      <c r="U16">
        <f>L16/$S$20</f>
        <v>7.5949367088607597E-2</v>
      </c>
      <c r="V16">
        <f>T16/$T$20</f>
        <v>1.6151898734177215</v>
      </c>
      <c r="X16" t="s">
        <v>12</v>
      </c>
      <c r="Y16">
        <f>C16+C17+C18</f>
        <v>90</v>
      </c>
      <c r="Z16">
        <f>D16+D17+D18</f>
        <v>3</v>
      </c>
      <c r="AB16">
        <f>H16+H17+H18</f>
        <v>0</v>
      </c>
      <c r="AC16">
        <f>I16+I17+I18</f>
        <v>10.5</v>
      </c>
      <c r="AE16">
        <f>(L16*I16+L17*I17+L18*I18)/(I16+I17+I18)</f>
        <v>1.2</v>
      </c>
      <c r="AF16">
        <f>N16+N17+N18</f>
        <v>9.3793103448275836</v>
      </c>
      <c r="AG16">
        <f>AF16/Y16</f>
        <v>0.10421455938697315</v>
      </c>
      <c r="AH16">
        <f>((I16*L16+I17*L17+I18*L18)/(I16+I17+I18))/AF18</f>
        <v>7.7736411020104257E-2</v>
      </c>
      <c r="AI16">
        <f>AG16/AG18</f>
        <v>1.1746835443037973</v>
      </c>
      <c r="AK16">
        <f>S16+S17+S18</f>
        <v>9.5999999999999979</v>
      </c>
      <c r="AL16">
        <f>AK16/Y16</f>
        <v>0.10666666666666665</v>
      </c>
      <c r="AM16">
        <f>((I16*L16+I17*L17+I18*L18)/(I16+I17+I18))/AK18</f>
        <v>7.5949367088607611E-2</v>
      </c>
      <c r="AN16">
        <f>AL16/AL18</f>
        <v>1.1746835443037975</v>
      </c>
    </row>
    <row r="17" spans="2:40" ht="14.1" customHeight="1">
      <c r="B17" t="s">
        <v>182</v>
      </c>
      <c r="C17">
        <f>'first approach investment'!C17</f>
        <v>30</v>
      </c>
      <c r="D17">
        <f>'first approach investment'!D17</f>
        <v>1</v>
      </c>
      <c r="E17">
        <f>'first approach investment'!E17</f>
        <v>0</v>
      </c>
      <c r="G17">
        <f>'first approach investment'!G17</f>
        <v>0</v>
      </c>
      <c r="H17">
        <f>'first approach investment'!H17</f>
        <v>0</v>
      </c>
      <c r="I17">
        <f>'first approach investment'!I17</f>
        <v>3</v>
      </c>
      <c r="K17">
        <f>'first approach investment'!K17</f>
        <v>12</v>
      </c>
      <c r="L17">
        <f>K17/IF($L$6="A",$K$15,IF($L$6="B",$K$16,IF($L$6="C",$K$17,IF($L$6="D",$K$18,IF($L$6="E",$K$19,0)))))</f>
        <v>1.2</v>
      </c>
      <c r="N17">
        <f>(I17*L17-D17*L15-E17*L16-G17*L18)*$C$28/$C$20</f>
        <v>2.5402298850574709</v>
      </c>
      <c r="O17">
        <f t="shared" si="1"/>
        <v>8.4674329501915696E-2</v>
      </c>
      <c r="P17">
        <f>L17/$N$20</f>
        <v>7.7736411020104243E-2</v>
      </c>
      <c r="Q17">
        <f>O17/$O$20</f>
        <v>0.95443037974683531</v>
      </c>
      <c r="S17">
        <f>I17*L17-D17*L15-E17*L16-G17*L18</f>
        <v>2.5999999999999996</v>
      </c>
      <c r="T17">
        <f t="shared" si="2"/>
        <v>8.6666666666666656E-2</v>
      </c>
      <c r="U17">
        <f>L17/$S$20</f>
        <v>7.5949367088607597E-2</v>
      </c>
      <c r="V17">
        <f>T17/$T$20</f>
        <v>0.95443037974683542</v>
      </c>
      <c r="X17" t="s">
        <v>13</v>
      </c>
      <c r="Y17">
        <f>C19</f>
        <v>44</v>
      </c>
      <c r="Z17">
        <f>D19</f>
        <v>1</v>
      </c>
      <c r="AA17">
        <f>E19+F19+G19</f>
        <v>0</v>
      </c>
      <c r="AC17">
        <f>I19</f>
        <v>1</v>
      </c>
      <c r="AE17">
        <f>L19</f>
        <v>4</v>
      </c>
      <c r="AF17">
        <f>N19</f>
        <v>2.9310344827586206</v>
      </c>
      <c r="AG17">
        <f t="shared" ref="AG17:AI17" si="5">O19</f>
        <v>6.6614420062695925E-2</v>
      </c>
      <c r="AH17">
        <f t="shared" si="5"/>
        <v>0.25912137006701413</v>
      </c>
      <c r="AI17">
        <f t="shared" si="5"/>
        <v>0.75086306098964328</v>
      </c>
      <c r="AK17">
        <f>S19</f>
        <v>3</v>
      </c>
      <c r="AL17">
        <f>T19</f>
        <v>6.8181818181818177E-2</v>
      </c>
      <c r="AM17">
        <f t="shared" ref="AM17:AN17" si="6">U19</f>
        <v>0.25316455696202533</v>
      </c>
      <c r="AN17">
        <f t="shared" si="6"/>
        <v>0.75086306098964328</v>
      </c>
    </row>
    <row r="18" spans="2:40" ht="14.1" customHeight="1">
      <c r="B18" t="s">
        <v>183</v>
      </c>
      <c r="C18">
        <f>'first approach investment'!C18</f>
        <v>30</v>
      </c>
      <c r="D18">
        <f>'first approach investment'!D18</f>
        <v>1</v>
      </c>
      <c r="E18">
        <f>'first approach investment'!E18</f>
        <v>0</v>
      </c>
      <c r="F18">
        <f>'first approach investment'!F18</f>
        <v>0</v>
      </c>
      <c r="H18">
        <f>'first approach investment'!H18</f>
        <v>0</v>
      </c>
      <c r="I18">
        <f>'first approach investment'!I18</f>
        <v>3</v>
      </c>
      <c r="K18">
        <f>'first approach investment'!K18</f>
        <v>12</v>
      </c>
      <c r="L18">
        <f>K18/IF($L$6="A",$K$15,IF($L$6="B",$K$16,IF($L$6="C",$K$17,IF($L$6="D",$K$18,IF($L$6="E",$K$19,0)))))</f>
        <v>1.2</v>
      </c>
      <c r="N18">
        <f>(I18*L18-D18*L15-E18*L16-F18*L17)*$C$28/$C$20</f>
        <v>2.5402298850574709</v>
      </c>
      <c r="O18">
        <f t="shared" si="1"/>
        <v>8.4674329501915696E-2</v>
      </c>
      <c r="P18">
        <f>L18/$N$20</f>
        <v>7.7736411020104243E-2</v>
      </c>
      <c r="Q18">
        <f>O18/$O$20</f>
        <v>0.95443037974683531</v>
      </c>
      <c r="S18">
        <f>I18*L18-D18*L15-E18*L16-F18*L17</f>
        <v>2.5999999999999996</v>
      </c>
      <c r="T18">
        <f t="shared" si="2"/>
        <v>8.6666666666666656E-2</v>
      </c>
      <c r="U18">
        <f>L18/$S$20</f>
        <v>7.5949367088607597E-2</v>
      </c>
      <c r="V18">
        <f>T18/$T$20</f>
        <v>0.95443037974683542</v>
      </c>
      <c r="X18" t="s">
        <v>24</v>
      </c>
      <c r="Y18">
        <f>SUM(Y15:Y17)</f>
        <v>174</v>
      </c>
      <c r="AF18">
        <f>SUM(AF15:AF17)</f>
        <v>15.4367816091954</v>
      </c>
      <c r="AG18">
        <f>AF18/Y18</f>
        <v>8.8717135685031034E-2</v>
      </c>
      <c r="AK18">
        <f>SUM(AK15:AK17)</f>
        <v>15.799999999999997</v>
      </c>
      <c r="AL18">
        <f>AK18/Y18</f>
        <v>9.0804597701149403E-2</v>
      </c>
    </row>
    <row r="19" spans="2:40" ht="14.1" customHeight="1">
      <c r="B19" t="s">
        <v>13</v>
      </c>
      <c r="C19">
        <f>'first approach investment'!C19</f>
        <v>44</v>
      </c>
      <c r="D19">
        <f>'first approach investment'!D19</f>
        <v>1</v>
      </c>
      <c r="E19">
        <f>'first approach investment'!E19</f>
        <v>0</v>
      </c>
      <c r="F19">
        <f>'first approach investment'!F19</f>
        <v>0</v>
      </c>
      <c r="G19">
        <f>'first approach investment'!G19</f>
        <v>0</v>
      </c>
      <c r="I19">
        <f>'first approach investment'!I19</f>
        <v>1</v>
      </c>
      <c r="K19">
        <f>'first approach investment'!K19</f>
        <v>40</v>
      </c>
      <c r="L19">
        <f>K19/IF($L$6="A",$K$15,IF($L$6="B",$K$16,IF($L$6="C",$K$17,IF($L$6="D",$K$18,IF($L$6="E",$K$19,0)))))</f>
        <v>4</v>
      </c>
      <c r="N19">
        <f>(I19*L19-D19*L15-E19*L16-F19*L17-G19*L18)*$C$28/$C$20</f>
        <v>2.9310344827586206</v>
      </c>
      <c r="O19">
        <f t="shared" si="1"/>
        <v>6.6614420062695925E-2</v>
      </c>
      <c r="P19">
        <f>L19/$N$20</f>
        <v>0.25912137006701413</v>
      </c>
      <c r="Q19">
        <f>O19/$O$20</f>
        <v>0.75086306098964328</v>
      </c>
      <c r="S19">
        <f>I19*L19-D19*L15-E19*L16-F19*L17-G19*L18</f>
        <v>3</v>
      </c>
      <c r="T19">
        <f t="shared" si="2"/>
        <v>6.8181818181818177E-2</v>
      </c>
      <c r="U19">
        <f>L19/$S$20</f>
        <v>0.25316455696202533</v>
      </c>
      <c r="V19">
        <f>T19/$T$20</f>
        <v>0.75086306098964328</v>
      </c>
      <c r="X19" s="1"/>
    </row>
    <row r="20" spans="2:40" ht="14.1" customHeight="1">
      <c r="B20" t="s">
        <v>184</v>
      </c>
      <c r="C20">
        <f>SUM(C15:C19)</f>
        <v>174</v>
      </c>
      <c r="N20">
        <f>SUM(N15:N19)</f>
        <v>15.436781609195402</v>
      </c>
      <c r="O20">
        <f t="shared" si="1"/>
        <v>8.8717135685031048E-2</v>
      </c>
      <c r="S20">
        <f>SUM(S15:S19)</f>
        <v>15.799999999999999</v>
      </c>
      <c r="T20">
        <f t="shared" si="2"/>
        <v>9.0804597701149417E-2</v>
      </c>
      <c r="X20" s="1"/>
    </row>
    <row r="21" spans="2:40" ht="14.1" customHeight="1">
      <c r="X21" s="1"/>
    </row>
    <row r="22" spans="2:40" ht="14.1" customHeight="1">
      <c r="B22" s="1" t="s">
        <v>68</v>
      </c>
      <c r="X22" s="1"/>
    </row>
    <row r="23" spans="2:40" ht="14.1" customHeight="1">
      <c r="B23" t="s">
        <v>11</v>
      </c>
      <c r="C23">
        <f>'first approach investment'!C23</f>
        <v>40</v>
      </c>
      <c r="E23">
        <f>'first approach investment'!E23</f>
        <v>0.5</v>
      </c>
      <c r="F23">
        <f>'first approach investment'!F23</f>
        <v>0.5</v>
      </c>
      <c r="G23">
        <f>'first approach investment'!G23</f>
        <v>0.5</v>
      </c>
      <c r="H23">
        <f>'first approach investment'!H23</f>
        <v>0</v>
      </c>
      <c r="I23">
        <f>'first approach investment'!I23</f>
        <v>5</v>
      </c>
      <c r="K23">
        <f>'first approach investment'!K23</f>
        <v>10</v>
      </c>
      <c r="L23">
        <f>K23/IF($L$6="A",$K$15,IF($L$6="B",$K$16,IF($L$6="C",$K$17,IF($L$6="D",$K$18,IF($L$6="E",$K$19,0)))))</f>
        <v>1</v>
      </c>
      <c r="N23">
        <f>(I23*L23-E23*L24-F23*L25-G23*L26-H23*L27)*$C$36/$C$28</f>
        <v>3.2</v>
      </c>
      <c r="O23">
        <f t="shared" ref="O23:O28" si="7">N23/C23</f>
        <v>0.08</v>
      </c>
      <c r="P23">
        <f>L23/$N$28</f>
        <v>5.6818181818181816E-2</v>
      </c>
      <c r="Q23">
        <f>O23/$O$28</f>
        <v>0.7727272727272726</v>
      </c>
      <c r="S23">
        <f>I23*L23-E23*L24-F23*L25-G23*L26-H23*L27</f>
        <v>3.2</v>
      </c>
      <c r="T23">
        <f t="shared" ref="T23:T28" si="8">S23/C23</f>
        <v>0.08</v>
      </c>
      <c r="U23">
        <f>L23/$S$28</f>
        <v>5.6818181818181816E-2</v>
      </c>
      <c r="V23">
        <f>T23/$T$28</f>
        <v>0.7727272727272726</v>
      </c>
      <c r="X23" t="s">
        <v>11</v>
      </c>
      <c r="Y23">
        <f>C23</f>
        <v>40</v>
      </c>
      <c r="AA23">
        <f>E23+F23+G23</f>
        <v>1.5</v>
      </c>
      <c r="AB23">
        <f>H23</f>
        <v>0</v>
      </c>
      <c r="AC23">
        <f>I23</f>
        <v>5</v>
      </c>
      <c r="AE23">
        <f>L23</f>
        <v>1</v>
      </c>
      <c r="AF23">
        <f>N23</f>
        <v>3.2</v>
      </c>
      <c r="AG23">
        <f>O23</f>
        <v>0.08</v>
      </c>
      <c r="AH23">
        <f t="shared" ref="AH23:AI23" si="9">P23</f>
        <v>5.6818181818181816E-2</v>
      </c>
      <c r="AI23">
        <f t="shared" si="9"/>
        <v>0.7727272727272726</v>
      </c>
      <c r="AK23">
        <f>S23</f>
        <v>3.2</v>
      </c>
      <c r="AL23">
        <f>T23</f>
        <v>0.08</v>
      </c>
      <c r="AM23">
        <f t="shared" ref="AM23:AN23" si="10">U23</f>
        <v>5.6818181818181816E-2</v>
      </c>
      <c r="AN23">
        <f t="shared" si="10"/>
        <v>0.7727272727272726</v>
      </c>
    </row>
    <row r="24" spans="2:40" ht="14.1" customHeight="1">
      <c r="B24" t="s">
        <v>181</v>
      </c>
      <c r="C24">
        <f>'first approach investment'!C24</f>
        <v>30</v>
      </c>
      <c r="D24">
        <f>'first approach investment'!D24</f>
        <v>1</v>
      </c>
      <c r="F24">
        <f>'first approach investment'!F24</f>
        <v>0</v>
      </c>
      <c r="G24">
        <f>'first approach investment'!G24</f>
        <v>0</v>
      </c>
      <c r="H24">
        <f>'first approach investment'!H24</f>
        <v>0</v>
      </c>
      <c r="I24">
        <f>'first approach investment'!I24</f>
        <v>4.5</v>
      </c>
      <c r="K24">
        <f>'first approach investment'!K24</f>
        <v>12</v>
      </c>
      <c r="L24">
        <f>K24/IF($L$6="A",$K$15,IF($L$6="B",$K$16,IF($L$6="C",$K$17,IF($L$6="D",$K$18,IF($L$6="E",$K$19,0)))))</f>
        <v>1.2</v>
      </c>
      <c r="N24">
        <f>(I24*L24-D24*L23-F24*L25-G24*L26-H24*L27)*$C$36/$C$28</f>
        <v>4.3999999999999995</v>
      </c>
      <c r="O24">
        <f t="shared" si="7"/>
        <v>0.14666666666666664</v>
      </c>
      <c r="P24">
        <f>L24/$N$28</f>
        <v>6.8181818181818177E-2</v>
      </c>
      <c r="Q24">
        <f>O24/$O$28</f>
        <v>1.4166666666666663</v>
      </c>
      <c r="S24">
        <f>I24*L24-D24*L23-F24*L25-G24*L26-H24*L27</f>
        <v>4.3999999999999995</v>
      </c>
      <c r="T24">
        <f t="shared" si="8"/>
        <v>0.14666666666666664</v>
      </c>
      <c r="U24">
        <f>L24/$S$28</f>
        <v>6.8181818181818177E-2</v>
      </c>
      <c r="V24">
        <f>T24/$T$28</f>
        <v>1.4166666666666663</v>
      </c>
      <c r="X24" t="s">
        <v>12</v>
      </c>
      <c r="Y24">
        <f>C24+C25+C26</f>
        <v>90</v>
      </c>
      <c r="Z24">
        <f>D24+D25+D26</f>
        <v>3</v>
      </c>
      <c r="AB24">
        <f>H24+H25+H26</f>
        <v>0</v>
      </c>
      <c r="AC24">
        <f>I24+I25+I26</f>
        <v>12</v>
      </c>
      <c r="AE24">
        <f>(L24*I24+L25*I25+L26*I26)/(I24+I25+I26)</f>
        <v>1.2</v>
      </c>
      <c r="AF24">
        <f>N24+N25+N26</f>
        <v>11.399999999999999</v>
      </c>
      <c r="AG24">
        <f>AF24/Y24</f>
        <v>0.12666666666666665</v>
      </c>
      <c r="AH24">
        <f>((I24*L24+I25*L25+I26*L26)/(I24+I25+I26))/AF26</f>
        <v>6.8181818181818191E-2</v>
      </c>
      <c r="AI24">
        <f>AG24/AG26</f>
        <v>1.2234848484848484</v>
      </c>
      <c r="AK24">
        <f>S24+S25+S26</f>
        <v>11.399999999999999</v>
      </c>
      <c r="AL24">
        <f>AK24/Y24</f>
        <v>0.12666666666666665</v>
      </c>
      <c r="AM24">
        <f>((I24*L24+I25*L25+I26*L26)/(I24+I25+I26))/AK26</f>
        <v>6.8181818181818191E-2</v>
      </c>
      <c r="AN24">
        <f>AL24/AL26</f>
        <v>1.2234848484848484</v>
      </c>
    </row>
    <row r="25" spans="2:40" ht="14.1" customHeight="1">
      <c r="B25" t="s">
        <v>182</v>
      </c>
      <c r="C25">
        <f>'first approach investment'!C25</f>
        <v>30</v>
      </c>
      <c r="D25">
        <f>'first approach investment'!D25</f>
        <v>1</v>
      </c>
      <c r="E25">
        <f>'first approach investment'!E25</f>
        <v>0</v>
      </c>
      <c r="G25">
        <f>'first approach investment'!G25</f>
        <v>0</v>
      </c>
      <c r="H25">
        <v>0</v>
      </c>
      <c r="I25">
        <f>'first approach investment'!I25</f>
        <v>4.5</v>
      </c>
      <c r="K25">
        <f>'first approach investment'!K25</f>
        <v>12</v>
      </c>
      <c r="L25">
        <f>K25/IF($L$6="A",$K$15,IF($L$6="B",$K$16,IF($L$6="C",$K$17,IF($L$6="D",$K$18,IF($L$6="E",$K$19,0)))))</f>
        <v>1.2</v>
      </c>
      <c r="N25">
        <f>(I25*L25-D25*L23-E25*L24-G25*L26-H25*L27)*$C$36/$C$28</f>
        <v>4.3999999999999995</v>
      </c>
      <c r="O25">
        <f t="shared" si="7"/>
        <v>0.14666666666666664</v>
      </c>
      <c r="P25">
        <f>L25/$N$28</f>
        <v>6.8181818181818177E-2</v>
      </c>
      <c r="Q25">
        <f>O25/$O$28</f>
        <v>1.4166666666666663</v>
      </c>
      <c r="S25">
        <f>I25*L25-D25*L23-E25*L24-G25*L26-H25*L27</f>
        <v>4.3999999999999995</v>
      </c>
      <c r="T25">
        <f t="shared" si="8"/>
        <v>0.14666666666666664</v>
      </c>
      <c r="U25">
        <f>L25/$S$28</f>
        <v>6.8181818181818177E-2</v>
      </c>
      <c r="V25">
        <f>T25/$T$28</f>
        <v>1.4166666666666663</v>
      </c>
      <c r="X25" t="s">
        <v>13</v>
      </c>
      <c r="Y25">
        <f>C27</f>
        <v>40</v>
      </c>
      <c r="Z25">
        <f>D27</f>
        <v>1</v>
      </c>
      <c r="AA25">
        <f>E27+F27+G27</f>
        <v>0</v>
      </c>
      <c r="AC25">
        <f>I27</f>
        <v>1</v>
      </c>
      <c r="AE25">
        <f>L27</f>
        <v>4</v>
      </c>
      <c r="AF25">
        <f>N27</f>
        <v>3</v>
      </c>
      <c r="AG25">
        <f t="shared" ref="AG25:AI25" si="11">O27</f>
        <v>7.4999999999999997E-2</v>
      </c>
      <c r="AH25">
        <f t="shared" si="11"/>
        <v>0.22727272727272727</v>
      </c>
      <c r="AI25">
        <f t="shared" si="11"/>
        <v>0.72443181818181801</v>
      </c>
      <c r="AK25">
        <f>S27</f>
        <v>3</v>
      </c>
      <c r="AL25">
        <f>T27</f>
        <v>7.4999999999999997E-2</v>
      </c>
      <c r="AM25">
        <f t="shared" ref="AM25:AN25" si="12">U27</f>
        <v>0.22727272727272727</v>
      </c>
      <c r="AN25">
        <f t="shared" si="12"/>
        <v>0.72443181818181801</v>
      </c>
    </row>
    <row r="26" spans="2:40" ht="14.1" customHeight="1">
      <c r="B26" t="s">
        <v>183</v>
      </c>
      <c r="C26">
        <f>'first approach investment'!C26</f>
        <v>30</v>
      </c>
      <c r="D26">
        <f>'first approach investment'!D26</f>
        <v>1</v>
      </c>
      <c r="E26">
        <f>'first approach investment'!E26</f>
        <v>0</v>
      </c>
      <c r="F26">
        <f>'first approach investment'!F26</f>
        <v>0</v>
      </c>
      <c r="H26">
        <f>'first approach investment'!H26</f>
        <v>0</v>
      </c>
      <c r="I26">
        <f>'first approach investment'!I26</f>
        <v>3</v>
      </c>
      <c r="K26">
        <f>'first approach investment'!K26</f>
        <v>12</v>
      </c>
      <c r="L26">
        <f>K26/IF($L$6="A",$K$15,IF($L$6="B",$K$16,IF($L$6="C",$K$17,IF($L$6="D",$K$18,IF($L$6="E",$K$19,0)))))</f>
        <v>1.2</v>
      </c>
      <c r="N26">
        <f>(I26*L26-D26*L23-E26*L24-F26*L25-H26*L27)*$C$36/$C$28</f>
        <v>2.5999999999999996</v>
      </c>
      <c r="O26">
        <f t="shared" si="7"/>
        <v>8.6666666666666656E-2</v>
      </c>
      <c r="P26">
        <f>L26/$N$28</f>
        <v>6.8181818181818177E-2</v>
      </c>
      <c r="Q26">
        <f>O26/$O$28</f>
        <v>0.83712121212121193</v>
      </c>
      <c r="S26">
        <f>I26*L26-D26*L23-E26*L24-F26*L25-H26*L27</f>
        <v>2.5999999999999996</v>
      </c>
      <c r="T26">
        <f t="shared" si="8"/>
        <v>8.6666666666666656E-2</v>
      </c>
      <c r="U26">
        <f>L26/$S$28</f>
        <v>6.8181818181818177E-2</v>
      </c>
      <c r="V26">
        <f>T26/$T$28</f>
        <v>0.83712121212121193</v>
      </c>
      <c r="X26" t="s">
        <v>24</v>
      </c>
      <c r="Y26">
        <f>SUM(Y23:Y25)</f>
        <v>170</v>
      </c>
      <c r="AF26">
        <f>SUM(AF23:AF25)</f>
        <v>17.599999999999998</v>
      </c>
      <c r="AG26">
        <f>AF26/Y26</f>
        <v>0.10352941176470587</v>
      </c>
      <c r="AK26">
        <f>SUM(AK23:AK25)</f>
        <v>17.599999999999998</v>
      </c>
      <c r="AL26">
        <f>AK26/Y26</f>
        <v>0.10352941176470587</v>
      </c>
    </row>
    <row r="27" spans="2:40" ht="14.1" customHeight="1">
      <c r="B27" t="s">
        <v>13</v>
      </c>
      <c r="C27">
        <f>'first approach investment'!C27</f>
        <v>40</v>
      </c>
      <c r="D27">
        <f>'first approach investment'!D27</f>
        <v>1</v>
      </c>
      <c r="E27">
        <f>'first approach investment'!E27</f>
        <v>0</v>
      </c>
      <c r="F27">
        <f>'first approach investment'!F27</f>
        <v>0</v>
      </c>
      <c r="G27">
        <f>'first approach investment'!G27</f>
        <v>0</v>
      </c>
      <c r="I27">
        <f>'first approach investment'!I27</f>
        <v>1</v>
      </c>
      <c r="K27">
        <f>'first approach investment'!K27</f>
        <v>40</v>
      </c>
      <c r="L27">
        <f>K27/IF($L$6="A",$K$15,IF($L$6="B",$K$16,IF($L$6="C",$K$17,IF($L$6="D",$K$18,IF($L$6="E",$K$19,0)))))</f>
        <v>4</v>
      </c>
      <c r="N27">
        <f>(I27*L27-D27*L23-E27*L24-F27*L25-G27*L26)*$C$36/$C$28</f>
        <v>3</v>
      </c>
      <c r="O27">
        <f t="shared" si="7"/>
        <v>7.4999999999999997E-2</v>
      </c>
      <c r="P27">
        <f>L27/$N$28</f>
        <v>0.22727272727272727</v>
      </c>
      <c r="Q27">
        <f>O27/$O$28</f>
        <v>0.72443181818181801</v>
      </c>
      <c r="S27">
        <f>I27*L27-D27*L23-E27*L24-F27*L25-G27*L26</f>
        <v>3</v>
      </c>
      <c r="T27">
        <f t="shared" si="8"/>
        <v>7.4999999999999997E-2</v>
      </c>
      <c r="U27">
        <f>L27/$S$28</f>
        <v>0.22727272727272727</v>
      </c>
      <c r="V27">
        <f>T27/$T$28</f>
        <v>0.72443181818181801</v>
      </c>
      <c r="X27" s="1"/>
    </row>
    <row r="28" spans="2:40" ht="14.1" customHeight="1">
      <c r="B28" t="s">
        <v>184</v>
      </c>
      <c r="C28">
        <f>SUM(C23:C27)</f>
        <v>170</v>
      </c>
      <c r="N28">
        <f>SUM(N23:N27)</f>
        <v>17.600000000000001</v>
      </c>
      <c r="O28">
        <f t="shared" si="7"/>
        <v>0.1035294117647059</v>
      </c>
      <c r="S28">
        <f>SUM(S23:S27)</f>
        <v>17.600000000000001</v>
      </c>
      <c r="T28">
        <f t="shared" si="8"/>
        <v>0.1035294117647059</v>
      </c>
      <c r="X28" s="1"/>
    </row>
    <row r="29" spans="2:40" ht="14.1" customHeight="1">
      <c r="X29" s="1"/>
    </row>
    <row r="30" spans="2:40" ht="14.1" customHeight="1">
      <c r="B30" s="1" t="s">
        <v>185</v>
      </c>
      <c r="X30" s="1"/>
    </row>
    <row r="31" spans="2:40" ht="14.1" customHeight="1">
      <c r="B31" t="s">
        <v>11</v>
      </c>
      <c r="C31">
        <f>'first approach investment'!C31</f>
        <v>40</v>
      </c>
      <c r="E31">
        <f>'first approach investment'!E31</f>
        <v>0.5</v>
      </c>
      <c r="F31">
        <f>'first approach investment'!F31</f>
        <v>0.5</v>
      </c>
      <c r="G31">
        <f>'first approach investment'!G31</f>
        <v>0.5</v>
      </c>
      <c r="H31">
        <f>'first approach investment'!H31</f>
        <v>0</v>
      </c>
      <c r="I31">
        <f>'first approach investment'!I31</f>
        <v>5</v>
      </c>
      <c r="K31">
        <f>'first approach investment'!K31</f>
        <v>10</v>
      </c>
      <c r="L31">
        <f>K31/IF($L$6="A",$K$15,IF($L$6="B",$K$16,IF($L$6="C",$K$17,IF($L$6="D",$K$18,IF($L$6="E",$K$19,0)))))</f>
        <v>1</v>
      </c>
      <c r="N31">
        <f>(I31*L31-E31*L32-F31*L33-G31*L34-H31*L35)*$C$44/$C$36</f>
        <v>3.2</v>
      </c>
      <c r="O31">
        <f t="shared" ref="O31:O36" si="13">N31/C31</f>
        <v>0.08</v>
      </c>
      <c r="P31">
        <f>L31/$N$36</f>
        <v>5.4945054945054944E-2</v>
      </c>
      <c r="Q31">
        <f>O31/$O$36</f>
        <v>0.74725274725274726</v>
      </c>
      <c r="S31">
        <f>I31*L31-E31*L32-F31*L33-G31*L34-H31*L35</f>
        <v>3.2</v>
      </c>
      <c r="T31">
        <f t="shared" ref="T31:T36" si="14">S31/C31</f>
        <v>0.08</v>
      </c>
      <c r="U31">
        <f>L31/$S$36</f>
        <v>5.4945054945054944E-2</v>
      </c>
      <c r="V31">
        <f>T31/$T$36</f>
        <v>0.74725274725274726</v>
      </c>
      <c r="X31" t="s">
        <v>11</v>
      </c>
      <c r="Y31">
        <f>C31</f>
        <v>40</v>
      </c>
      <c r="AA31">
        <f>E31+F31+G31</f>
        <v>1.5</v>
      </c>
      <c r="AB31">
        <f>H31</f>
        <v>0</v>
      </c>
      <c r="AC31">
        <f>I31</f>
        <v>5</v>
      </c>
      <c r="AE31">
        <f>L31</f>
        <v>1</v>
      </c>
      <c r="AF31">
        <f>N31</f>
        <v>3.2</v>
      </c>
      <c r="AG31">
        <f>O31</f>
        <v>0.08</v>
      </c>
      <c r="AH31">
        <f t="shared" ref="AH31:AI31" si="15">P31</f>
        <v>5.4945054945054944E-2</v>
      </c>
      <c r="AI31">
        <f t="shared" si="15"/>
        <v>0.74725274725274726</v>
      </c>
      <c r="AK31">
        <f>S31</f>
        <v>3.2</v>
      </c>
      <c r="AL31">
        <f t="shared" ref="AL31:AN31" si="16">T31</f>
        <v>0.08</v>
      </c>
      <c r="AM31">
        <f t="shared" si="16"/>
        <v>5.4945054945054944E-2</v>
      </c>
      <c r="AN31">
        <f t="shared" si="16"/>
        <v>0.74725274725274726</v>
      </c>
    </row>
    <row r="32" spans="2:40" ht="14.1" customHeight="1">
      <c r="B32" t="s">
        <v>181</v>
      </c>
      <c r="C32">
        <f>'first approach investment'!C32</f>
        <v>30</v>
      </c>
      <c r="D32">
        <f>'first approach investment'!D32</f>
        <v>1</v>
      </c>
      <c r="F32">
        <f>'first approach investment'!F32</f>
        <v>0</v>
      </c>
      <c r="G32">
        <f>'first approach investment'!G32</f>
        <v>0</v>
      </c>
      <c r="H32">
        <f>'first approach investment'!H32</f>
        <v>0</v>
      </c>
      <c r="I32">
        <f>'first approach investment'!I32</f>
        <v>4.5</v>
      </c>
      <c r="K32">
        <f>'first approach investment'!K32</f>
        <v>12</v>
      </c>
      <c r="L32">
        <f>K32/IF($L$6="A",$K$15,IF($L$6="B",$K$16,IF($L$6="C",$K$17,IF($L$6="D",$K$18,IF($L$6="E",$K$19,0)))))</f>
        <v>1.2</v>
      </c>
      <c r="N32">
        <f>(I32*L32-D32*L31-F32*L33-G32*L34-H32*L35)*$C$44/$C$36</f>
        <v>4.3999999999999995</v>
      </c>
      <c r="O32">
        <f t="shared" si="13"/>
        <v>0.14666666666666664</v>
      </c>
      <c r="P32">
        <f>L32/$N$36</f>
        <v>6.5934065934065936E-2</v>
      </c>
      <c r="Q32">
        <f>O32/$O$36</f>
        <v>1.3699633699633698</v>
      </c>
      <c r="S32">
        <f>I32*L32-D32*L31-F32*L33-G32*L34-H32*L35</f>
        <v>4.3999999999999995</v>
      </c>
      <c r="T32">
        <f t="shared" si="14"/>
        <v>0.14666666666666664</v>
      </c>
      <c r="U32">
        <f>L32/$S$36</f>
        <v>6.5934065934065936E-2</v>
      </c>
      <c r="V32">
        <f>T32/$T$36</f>
        <v>1.3699633699633698</v>
      </c>
      <c r="X32" t="s">
        <v>12</v>
      </c>
      <c r="Y32">
        <f>C32+C33+C34</f>
        <v>90</v>
      </c>
      <c r="Z32">
        <f>D32+D33+D34</f>
        <v>3</v>
      </c>
      <c r="AB32">
        <f>H32+H33+H34</f>
        <v>0</v>
      </c>
      <c r="AC32">
        <f>I32+I33+I34</f>
        <v>12.5</v>
      </c>
      <c r="AE32">
        <f>(L32*I32+L33*I33+L34*I34)/(I32+I33+I34)</f>
        <v>1.2</v>
      </c>
      <c r="AF32">
        <f>N32+N33+N34</f>
        <v>12</v>
      </c>
      <c r="AG32">
        <f>AF32/Y32</f>
        <v>0.13333333333333333</v>
      </c>
      <c r="AH32">
        <f>((I32*L32+I33*L33+I34*L34)/(I32+I33+I34))/AF34</f>
        <v>6.5934065934065936E-2</v>
      </c>
      <c r="AI32">
        <f>AG32/AG34</f>
        <v>1.2454212454212454</v>
      </c>
      <c r="AK32">
        <f>S32+S33+S34</f>
        <v>12</v>
      </c>
      <c r="AL32">
        <f>AK32/Y32</f>
        <v>0.13333333333333333</v>
      </c>
      <c r="AM32">
        <f>((I32*L32+I33*L33+I34*L34)/(I32+I33+I34))/AK34</f>
        <v>6.5934065934065936E-2</v>
      </c>
      <c r="AN32">
        <f>AL32/AL34</f>
        <v>1.2454212454212454</v>
      </c>
    </row>
    <row r="33" spans="2:40" ht="14.1" customHeight="1">
      <c r="B33" t="s">
        <v>182</v>
      </c>
      <c r="C33">
        <f>'first approach investment'!C33</f>
        <v>30</v>
      </c>
      <c r="D33">
        <f>'first approach investment'!D33</f>
        <v>1</v>
      </c>
      <c r="E33">
        <f>'first approach investment'!E33</f>
        <v>0</v>
      </c>
      <c r="G33">
        <f>'first approach investment'!G33</f>
        <v>0</v>
      </c>
      <c r="H33">
        <f>'first approach investment'!H33</f>
        <v>0</v>
      </c>
      <c r="I33">
        <f>'first approach investment'!I33</f>
        <v>4</v>
      </c>
      <c r="K33">
        <f>'first approach investment'!K33</f>
        <v>12</v>
      </c>
      <c r="L33">
        <f>K33/IF($L$6="A",$K$15,IF($L$6="B",$K$16,IF($L$6="C",$K$17,IF($L$6="D",$K$18,IF($L$6="E",$K$19,0)))))</f>
        <v>1.2</v>
      </c>
      <c r="N33">
        <f>(I33*L33-D33*L31-E33*L32-G33*L34-H33*L35)*$C$44/$C$36</f>
        <v>3.8</v>
      </c>
      <c r="O33">
        <f t="shared" si="13"/>
        <v>0.12666666666666665</v>
      </c>
      <c r="P33">
        <f>L33/$N$36</f>
        <v>6.5934065934065936E-2</v>
      </c>
      <c r="Q33">
        <f>O33/$O$36</f>
        <v>1.1831501831501829</v>
      </c>
      <c r="S33">
        <f>I33*L33-D33*L31-E33*L32-G33*L34-H33*L35</f>
        <v>3.8</v>
      </c>
      <c r="T33">
        <f t="shared" si="14"/>
        <v>0.12666666666666665</v>
      </c>
      <c r="U33">
        <f>L33/$S$36</f>
        <v>6.5934065934065936E-2</v>
      </c>
      <c r="V33">
        <f>T33/$T$36</f>
        <v>1.1831501831501829</v>
      </c>
      <c r="X33" t="s">
        <v>13</v>
      </c>
      <c r="Y33">
        <f>C35</f>
        <v>40</v>
      </c>
      <c r="Z33">
        <f>D35</f>
        <v>1</v>
      </c>
      <c r="AA33">
        <f>E35+F35+G35</f>
        <v>0</v>
      </c>
      <c r="AC33">
        <f>I35</f>
        <v>1</v>
      </c>
      <c r="AE33">
        <f>L35</f>
        <v>4</v>
      </c>
      <c r="AF33">
        <f>N35</f>
        <v>3</v>
      </c>
      <c r="AG33">
        <f t="shared" ref="AG33:AI33" si="17">O35</f>
        <v>7.4999999999999997E-2</v>
      </c>
      <c r="AH33">
        <f t="shared" si="17"/>
        <v>0.21978021978021978</v>
      </c>
      <c r="AI33">
        <f t="shared" si="17"/>
        <v>0.7005494505494505</v>
      </c>
      <c r="AK33">
        <f>S35</f>
        <v>3</v>
      </c>
      <c r="AL33">
        <f>T35</f>
        <v>7.4999999999999997E-2</v>
      </c>
      <c r="AM33">
        <f t="shared" ref="AM33:AN33" si="18">U35</f>
        <v>0.21978021978021978</v>
      </c>
      <c r="AN33">
        <f t="shared" si="18"/>
        <v>0.7005494505494505</v>
      </c>
    </row>
    <row r="34" spans="2:40" ht="14.1" customHeight="1">
      <c r="B34" t="s">
        <v>183</v>
      </c>
      <c r="C34">
        <f>'first approach investment'!C34</f>
        <v>30</v>
      </c>
      <c r="D34">
        <f>'first approach investment'!D34</f>
        <v>1</v>
      </c>
      <c r="E34">
        <f>'first approach investment'!E34</f>
        <v>0</v>
      </c>
      <c r="F34">
        <f>'first approach investment'!F34</f>
        <v>0</v>
      </c>
      <c r="H34">
        <v>0</v>
      </c>
      <c r="I34">
        <f>'first approach investment'!I34</f>
        <v>4</v>
      </c>
      <c r="K34">
        <f>'first approach investment'!K34</f>
        <v>12</v>
      </c>
      <c r="L34">
        <f>K34/IF($L$6="A",$K$15,IF($L$6="B",$K$16,IF($L$6="C",$K$17,IF($L$6="D",$K$18,IF($L$6="E",$K$19,0)))))</f>
        <v>1.2</v>
      </c>
      <c r="N34">
        <f>(I34*L34-D34*L31-E34*L32-F34*L33-H34*L35)*$C$44/$C$36</f>
        <v>3.8</v>
      </c>
      <c r="O34">
        <f t="shared" si="13"/>
        <v>0.12666666666666665</v>
      </c>
      <c r="P34">
        <f>L34/$N$36</f>
        <v>6.5934065934065936E-2</v>
      </c>
      <c r="Q34">
        <f>O34/$O$36</f>
        <v>1.1831501831501829</v>
      </c>
      <c r="S34">
        <f>I34*L34-D34*L31-E34*L32-F34*L33-H34*L35</f>
        <v>3.8</v>
      </c>
      <c r="T34">
        <f t="shared" si="14"/>
        <v>0.12666666666666665</v>
      </c>
      <c r="U34">
        <f>L34/$S$36</f>
        <v>6.5934065934065936E-2</v>
      </c>
      <c r="V34">
        <f>T34/$T$36</f>
        <v>1.1831501831501829</v>
      </c>
      <c r="X34" t="s">
        <v>24</v>
      </c>
      <c r="Y34">
        <f>SUM(Y31:Y33)</f>
        <v>170</v>
      </c>
      <c r="AF34">
        <f>SUM(AF31:AF33)</f>
        <v>18.2</v>
      </c>
      <c r="AG34">
        <f>AF34/Y34</f>
        <v>0.10705882352941176</v>
      </c>
      <c r="AK34">
        <f>SUM(AK31:AK33)</f>
        <v>18.2</v>
      </c>
      <c r="AL34">
        <f>AK34/Y34</f>
        <v>0.10705882352941176</v>
      </c>
    </row>
    <row r="35" spans="2:40" ht="14.1" customHeight="1">
      <c r="B35" t="s">
        <v>13</v>
      </c>
      <c r="C35">
        <f>'first approach investment'!C35</f>
        <v>40</v>
      </c>
      <c r="D35">
        <f>'first approach investment'!D35</f>
        <v>1</v>
      </c>
      <c r="E35">
        <f>'first approach investment'!E35</f>
        <v>0</v>
      </c>
      <c r="F35">
        <f>'first approach investment'!F35</f>
        <v>0</v>
      </c>
      <c r="G35">
        <f>'first approach investment'!G35</f>
        <v>0</v>
      </c>
      <c r="I35">
        <f>'first approach investment'!I35</f>
        <v>1</v>
      </c>
      <c r="K35">
        <f>'first approach investment'!K35</f>
        <v>40</v>
      </c>
      <c r="L35">
        <f>K35/IF($L$6="A",$K$15,IF($L$6="B",$K$16,IF($L$6="C",$K$17,IF($L$6="D",$K$18,IF($L$6="E",$K$19,0)))))</f>
        <v>4</v>
      </c>
      <c r="N35">
        <f>(I35*L35-D35*L31-E35*L32-F35*L33-G35*L34)*$C$44/$C$36</f>
        <v>3</v>
      </c>
      <c r="O35">
        <f t="shared" si="13"/>
        <v>7.4999999999999997E-2</v>
      </c>
      <c r="P35">
        <f>L35/$N$36</f>
        <v>0.21978021978021978</v>
      </c>
      <c r="Q35">
        <f>O35/$O$36</f>
        <v>0.7005494505494505</v>
      </c>
      <c r="S35">
        <f>I35*L35-D35*L31-E35*L32-F35*L33-G35*L34</f>
        <v>3</v>
      </c>
      <c r="T35">
        <f t="shared" si="14"/>
        <v>7.4999999999999997E-2</v>
      </c>
      <c r="U35">
        <f>L35/$S$36</f>
        <v>0.21978021978021978</v>
      </c>
      <c r="V35">
        <f>T35/$T$36</f>
        <v>0.7005494505494505</v>
      </c>
      <c r="X35" s="1"/>
    </row>
    <row r="36" spans="2:40" ht="14.1" customHeight="1">
      <c r="B36" t="s">
        <v>184</v>
      </c>
      <c r="C36">
        <f>SUM(C31:C35)</f>
        <v>170</v>
      </c>
      <c r="N36">
        <f>SUM(N31:N35)</f>
        <v>18.2</v>
      </c>
      <c r="O36">
        <f t="shared" si="13"/>
        <v>0.10705882352941176</v>
      </c>
      <c r="S36">
        <f>SUM(S31:S35)</f>
        <v>18.2</v>
      </c>
      <c r="T36">
        <f t="shared" si="14"/>
        <v>0.10705882352941176</v>
      </c>
      <c r="X36" s="1"/>
    </row>
    <row r="37" spans="2:40" ht="14.1" customHeight="1">
      <c r="X37" s="1"/>
    </row>
    <row r="38" spans="2:40" ht="14.1" customHeight="1">
      <c r="B38" s="1" t="s">
        <v>186</v>
      </c>
      <c r="X38" s="1"/>
    </row>
    <row r="39" spans="2:40" ht="14.1" customHeight="1">
      <c r="B39" t="s">
        <v>11</v>
      </c>
      <c r="C39">
        <f>'first approach investment'!C39</f>
        <v>40</v>
      </c>
      <c r="E39">
        <f>'first approach investment'!E39</f>
        <v>0.5</v>
      </c>
      <c r="F39">
        <f>'first approach investment'!F39</f>
        <v>0.5</v>
      </c>
      <c r="G39">
        <f>'first approach investment'!G39</f>
        <v>0.5</v>
      </c>
      <c r="H39">
        <f>'first approach investment'!H39</f>
        <v>0</v>
      </c>
      <c r="I39">
        <f>'first approach investment'!I39</f>
        <v>5</v>
      </c>
      <c r="K39">
        <f>'first approach investment'!K39</f>
        <v>10</v>
      </c>
      <c r="L39">
        <f>K39/IF($L$6="A",$K$15,IF($L$6="B",$K$16,IF($L$6="C",$K$17,IF($L$6="D",$K$18,IF($L$6="E",$K$19,0)))))</f>
        <v>1</v>
      </c>
      <c r="N39">
        <f>(I39*L39-E39*L40-F39*L41-G39*L42-H39*L43)</f>
        <v>3.2</v>
      </c>
      <c r="O39">
        <f t="shared" ref="O39:O44" si="19">N39/C39</f>
        <v>0.08</v>
      </c>
      <c r="P39">
        <f>L39/$N$44</f>
        <v>5.1546391752577324E-2</v>
      </c>
      <c r="Q39">
        <f>O39/$O$44</f>
        <v>0.70103092783505161</v>
      </c>
      <c r="S39">
        <f>I39*L39-E39*L40-F39*L41-G39*L42-H39*L43</f>
        <v>3.2</v>
      </c>
      <c r="T39">
        <f t="shared" ref="T39:T44" si="20">S39/C39</f>
        <v>0.08</v>
      </c>
      <c r="U39">
        <f>L39/$S$44</f>
        <v>5.1546391752577324E-2</v>
      </c>
      <c r="V39">
        <f>T39/$T$44</f>
        <v>0.70103092783505161</v>
      </c>
      <c r="X39" t="s">
        <v>11</v>
      </c>
      <c r="Y39">
        <f>C39</f>
        <v>40</v>
      </c>
      <c r="AA39">
        <f>E39+F39+G39</f>
        <v>1.5</v>
      </c>
      <c r="AB39">
        <f>H39</f>
        <v>0</v>
      </c>
      <c r="AC39">
        <f>I39</f>
        <v>5</v>
      </c>
      <c r="AE39">
        <f>L39</f>
        <v>1</v>
      </c>
      <c r="AF39">
        <f>N39</f>
        <v>3.2</v>
      </c>
      <c r="AG39">
        <f>O39</f>
        <v>0.08</v>
      </c>
      <c r="AH39">
        <f t="shared" ref="AH39:AI39" si="21">P39</f>
        <v>5.1546391752577324E-2</v>
      </c>
      <c r="AI39">
        <f t="shared" si="21"/>
        <v>0.70103092783505161</v>
      </c>
      <c r="AK39">
        <f>S39</f>
        <v>3.2</v>
      </c>
      <c r="AL39">
        <f t="shared" ref="AL39:AN39" si="22">T39</f>
        <v>0.08</v>
      </c>
      <c r="AM39">
        <f t="shared" si="22"/>
        <v>5.1546391752577324E-2</v>
      </c>
      <c r="AN39">
        <f t="shared" si="22"/>
        <v>0.70103092783505161</v>
      </c>
    </row>
    <row r="40" spans="2:40" ht="14.1" customHeight="1">
      <c r="B40" t="s">
        <v>181</v>
      </c>
      <c r="C40">
        <f>'first approach investment'!C40</f>
        <v>30</v>
      </c>
      <c r="D40">
        <f>'first approach investment'!D40</f>
        <v>1</v>
      </c>
      <c r="F40">
        <f>'first approach investment'!F40</f>
        <v>0</v>
      </c>
      <c r="G40">
        <f>'first approach investment'!G40</f>
        <v>0</v>
      </c>
      <c r="H40">
        <v>0</v>
      </c>
      <c r="I40">
        <f>'first approach investment'!I40</f>
        <v>4.5</v>
      </c>
      <c r="K40">
        <f>'first approach investment'!K40</f>
        <v>12</v>
      </c>
      <c r="L40">
        <f>K40/IF($L$6="A",$K$15,IF($L$6="B",$K$16,IF($L$6="C",$K$17,IF($L$6="D",$K$18,IF($L$6="E",$K$19,0)))))</f>
        <v>1.2</v>
      </c>
      <c r="N40">
        <f>(I40*L40-D40*L39-F40*L41-G40*L42-H40*L43)</f>
        <v>4.3999999999999995</v>
      </c>
      <c r="O40">
        <f t="shared" si="19"/>
        <v>0.14666666666666664</v>
      </c>
      <c r="P40">
        <f>L40/$N$44</f>
        <v>6.1855670103092786E-2</v>
      </c>
      <c r="Q40">
        <f>O40/$O$44</f>
        <v>1.2852233676975944</v>
      </c>
      <c r="S40">
        <f>I40*L40-D40*L39-F40*L41-G40*L42-H40*L43</f>
        <v>4.3999999999999995</v>
      </c>
      <c r="T40">
        <f t="shared" si="20"/>
        <v>0.14666666666666664</v>
      </c>
      <c r="U40">
        <f>L40/$S$44</f>
        <v>6.1855670103092786E-2</v>
      </c>
      <c r="V40">
        <f>T40/$T$44</f>
        <v>1.2852233676975944</v>
      </c>
      <c r="X40" t="s">
        <v>12</v>
      </c>
      <c r="Y40">
        <f>C40+C41+C42</f>
        <v>90</v>
      </c>
      <c r="Z40">
        <f>D40+D41+D42</f>
        <v>3</v>
      </c>
      <c r="AB40">
        <f>H40+H41+H42</f>
        <v>0</v>
      </c>
      <c r="AC40">
        <f>I40+I41+I42</f>
        <v>13.5</v>
      </c>
      <c r="AE40">
        <f>(L40*I40+L41*I41+L42*I42)/(I40+I41+I42)</f>
        <v>1.2</v>
      </c>
      <c r="AF40">
        <f>N40+N41+N42</f>
        <v>13.2</v>
      </c>
      <c r="AG40">
        <f>AF40/Y40</f>
        <v>0.14666666666666667</v>
      </c>
      <c r="AH40">
        <f>((I40*L40+I41*L41+I42*L42)/(I40+I41+I42))/AF42</f>
        <v>6.1855670103092786E-2</v>
      </c>
      <c r="AI40">
        <f>AG40/AG42</f>
        <v>1.2852233676975946</v>
      </c>
      <c r="AK40">
        <f>S40+S41+S42</f>
        <v>13.2</v>
      </c>
      <c r="AL40">
        <f>AK40/Y40</f>
        <v>0.14666666666666667</v>
      </c>
      <c r="AM40">
        <f>((I40*L40+I41*L41+I42*L42)/(I40+I41+I42))/AK42</f>
        <v>6.1855670103092786E-2</v>
      </c>
      <c r="AN40">
        <f>AL40/AL42</f>
        <v>1.2852233676975946</v>
      </c>
    </row>
    <row r="41" spans="2:40" ht="14.1" customHeight="1">
      <c r="B41" t="s">
        <v>182</v>
      </c>
      <c r="C41">
        <f>'first approach investment'!C41</f>
        <v>30</v>
      </c>
      <c r="D41">
        <f>'first approach investment'!D41</f>
        <v>1</v>
      </c>
      <c r="E41">
        <f>'first approach investment'!E41</f>
        <v>0</v>
      </c>
      <c r="G41">
        <f>'first approach investment'!G41</f>
        <v>0</v>
      </c>
      <c r="H41">
        <f>'first approach investment'!H41</f>
        <v>0</v>
      </c>
      <c r="I41">
        <f>'first approach investment'!I41</f>
        <v>4.5</v>
      </c>
      <c r="K41">
        <f>'first approach investment'!K41</f>
        <v>12</v>
      </c>
      <c r="L41">
        <f>K41/IF($L$6="A",$K$15,IF($L$6="B",$K$16,IF($L$6="C",$K$17,IF($L$6="D",$K$18,IF($L$6="E",$K$19,0)))))</f>
        <v>1.2</v>
      </c>
      <c r="N41">
        <f>(I41*L41-D41*L39-E41*L40-G41*L42-H41*L43)</f>
        <v>4.3999999999999995</v>
      </c>
      <c r="O41">
        <f t="shared" si="19"/>
        <v>0.14666666666666664</v>
      </c>
      <c r="P41">
        <f>L41/$N$44</f>
        <v>6.1855670103092786E-2</v>
      </c>
      <c r="Q41">
        <f>O41/$O$44</f>
        <v>1.2852233676975944</v>
      </c>
      <c r="S41">
        <f>I41*L41-D41*L39-E41*L40-G41*L42-H41*L43</f>
        <v>4.3999999999999995</v>
      </c>
      <c r="T41">
        <f t="shared" si="20"/>
        <v>0.14666666666666664</v>
      </c>
      <c r="U41">
        <f>L41/$S$44</f>
        <v>6.1855670103092786E-2</v>
      </c>
      <c r="V41">
        <f>T41/$T$44</f>
        <v>1.2852233676975944</v>
      </c>
      <c r="X41" t="s">
        <v>13</v>
      </c>
      <c r="Y41">
        <f>C43</f>
        <v>40</v>
      </c>
      <c r="Z41">
        <f>D43</f>
        <v>1</v>
      </c>
      <c r="AA41">
        <f>E43+F43+G43</f>
        <v>0</v>
      </c>
      <c r="AC41">
        <f>I43</f>
        <v>1</v>
      </c>
      <c r="AE41">
        <f>L43</f>
        <v>4</v>
      </c>
      <c r="AF41">
        <f>N43</f>
        <v>3</v>
      </c>
      <c r="AG41">
        <f t="shared" ref="AG41:AI41" si="23">O43</f>
        <v>7.4999999999999997E-2</v>
      </c>
      <c r="AH41">
        <f t="shared" si="23"/>
        <v>0.2061855670103093</v>
      </c>
      <c r="AI41">
        <f t="shared" si="23"/>
        <v>0.65721649484536082</v>
      </c>
      <c r="AK41">
        <f>S43</f>
        <v>3</v>
      </c>
      <c r="AL41">
        <f>T43</f>
        <v>7.4999999999999997E-2</v>
      </c>
      <c r="AM41">
        <f t="shared" ref="AM41:AN41" si="24">U43</f>
        <v>0.2061855670103093</v>
      </c>
      <c r="AN41">
        <f t="shared" si="24"/>
        <v>0.65721649484536082</v>
      </c>
    </row>
    <row r="42" spans="2:40" ht="14.1" customHeight="1">
      <c r="B42" t="s">
        <v>183</v>
      </c>
      <c r="C42">
        <f>'first approach investment'!C42</f>
        <v>30</v>
      </c>
      <c r="D42">
        <f>'first approach investment'!D42</f>
        <v>1</v>
      </c>
      <c r="E42">
        <f>'first approach investment'!E42</f>
        <v>0</v>
      </c>
      <c r="F42">
        <f>'first approach investment'!F42</f>
        <v>0</v>
      </c>
      <c r="H42">
        <f>'first approach investment'!H42</f>
        <v>0</v>
      </c>
      <c r="I42">
        <f>'first approach investment'!I42</f>
        <v>4.5</v>
      </c>
      <c r="K42">
        <f>'first approach investment'!K42</f>
        <v>12</v>
      </c>
      <c r="L42">
        <f>K42/IF($L$6="A",$K$15,IF($L$6="B",$K$16,IF($L$6="C",$K$17,IF($L$6="D",$K$18,IF($L$6="E",$K$19,0)))))</f>
        <v>1.2</v>
      </c>
      <c r="N42">
        <f>(I42*L42-D42*L39-E42*L40-F42*L41-H42*L43)</f>
        <v>4.3999999999999995</v>
      </c>
      <c r="O42">
        <f t="shared" si="19"/>
        <v>0.14666666666666664</v>
      </c>
      <c r="P42">
        <f>L42/$N$44</f>
        <v>6.1855670103092786E-2</v>
      </c>
      <c r="Q42">
        <f>O42/$O$44</f>
        <v>1.2852233676975944</v>
      </c>
      <c r="S42">
        <f>I42*L42-D42*L39-E42*L40-F42*L41-H42*L43</f>
        <v>4.3999999999999995</v>
      </c>
      <c r="T42">
        <f t="shared" si="20"/>
        <v>0.14666666666666664</v>
      </c>
      <c r="U42">
        <f>L42/$S$44</f>
        <v>6.1855670103092786E-2</v>
      </c>
      <c r="V42">
        <f>T42/$T$44</f>
        <v>1.2852233676975944</v>
      </c>
      <c r="X42" t="s">
        <v>24</v>
      </c>
      <c r="Y42">
        <f>SUM(Y39:Y41)</f>
        <v>170</v>
      </c>
      <c r="AF42">
        <f>SUM(AF39:AF41)</f>
        <v>19.399999999999999</v>
      </c>
      <c r="AG42">
        <f>AF42/Y42</f>
        <v>0.11411764705882352</v>
      </c>
      <c r="AK42">
        <f>SUM(AK39:AK41)</f>
        <v>19.399999999999999</v>
      </c>
      <c r="AL42">
        <f>AK42/Y42</f>
        <v>0.11411764705882352</v>
      </c>
    </row>
    <row r="43" spans="2:40" ht="14.1" customHeight="1">
      <c r="B43" t="s">
        <v>13</v>
      </c>
      <c r="C43">
        <f>'first approach investment'!C43</f>
        <v>40</v>
      </c>
      <c r="D43">
        <f>'first approach investment'!D43</f>
        <v>1</v>
      </c>
      <c r="E43">
        <f>'first approach investment'!E43</f>
        <v>0</v>
      </c>
      <c r="F43">
        <f>'first approach investment'!F43</f>
        <v>0</v>
      </c>
      <c r="G43">
        <f>'first approach investment'!G43</f>
        <v>0</v>
      </c>
      <c r="I43">
        <f>'first approach investment'!I43</f>
        <v>1</v>
      </c>
      <c r="K43">
        <f>'first approach investment'!K43</f>
        <v>40</v>
      </c>
      <c r="L43">
        <f>K43/IF($L$6="A",$K$15,IF($L$6="B",$K$16,IF($L$6="C",$K$17,IF($L$6="D",$K$18,IF($L$6="E",$K$19,0)))))</f>
        <v>4</v>
      </c>
      <c r="N43">
        <f>(I43*L43-D43*L39-E43*L40-F43*L41-G43*L42)</f>
        <v>3</v>
      </c>
      <c r="O43">
        <f t="shared" si="19"/>
        <v>7.4999999999999997E-2</v>
      </c>
      <c r="P43">
        <f>L43/$N$44</f>
        <v>0.2061855670103093</v>
      </c>
      <c r="Q43">
        <f>O43/$O$44</f>
        <v>0.65721649484536082</v>
      </c>
      <c r="S43">
        <f>I43*L43-D43*L39-E43*L40-F43*L41-G43*L42</f>
        <v>3</v>
      </c>
      <c r="T43">
        <f t="shared" si="20"/>
        <v>7.4999999999999997E-2</v>
      </c>
      <c r="U43">
        <f>L43/$S$44</f>
        <v>0.2061855670103093</v>
      </c>
      <c r="V43">
        <f>T43/$T$44</f>
        <v>0.65721649484536082</v>
      </c>
      <c r="X43" s="1"/>
    </row>
    <row r="44" spans="2:40" ht="14.1" customHeight="1">
      <c r="B44" t="s">
        <v>184</v>
      </c>
      <c r="C44">
        <f>SUM(C39:C43)</f>
        <v>170</v>
      </c>
      <c r="N44">
        <f>SUM(N39:N43)</f>
        <v>19.399999999999999</v>
      </c>
      <c r="O44">
        <f t="shared" si="19"/>
        <v>0.11411764705882352</v>
      </c>
      <c r="S44">
        <f>SUM(S39:S43)</f>
        <v>19.399999999999999</v>
      </c>
      <c r="T44">
        <f t="shared" si="20"/>
        <v>0.11411764705882352</v>
      </c>
      <c r="W44" s="1"/>
    </row>
    <row r="45" spans="2:40" ht="14.1" customHeight="1">
      <c r="W45" s="1"/>
    </row>
    <row r="46" spans="2:40" ht="14.1" customHeight="1">
      <c r="B46" s="1" t="s">
        <v>189</v>
      </c>
      <c r="N46" s="7"/>
    </row>
    <row r="47" spans="2:40" ht="14.1" customHeight="1">
      <c r="B47" t="s">
        <v>1</v>
      </c>
      <c r="N47" s="7"/>
    </row>
    <row r="48" spans="2:40" ht="14.1" customHeight="1">
      <c r="B48" t="s">
        <v>11</v>
      </c>
      <c r="D48">
        <f>(I7*L7-E7*L8-F7*L9-G7*L10-H7*L11)/(I7*L7)</f>
        <v>0.70000000000000018</v>
      </c>
      <c r="E48">
        <f>E7/I7</f>
        <v>8.3333333333333329E-2</v>
      </c>
      <c r="F48">
        <f>F7/I7</f>
        <v>8.3333333333333329E-2</v>
      </c>
      <c r="G48">
        <f>G7/I7</f>
        <v>8.3333333333333329E-2</v>
      </c>
      <c r="H48">
        <f>H7/I7</f>
        <v>0</v>
      </c>
      <c r="J48">
        <f>P7/Q7</f>
        <v>5.4734537493158181E-2</v>
      </c>
      <c r="M48">
        <f>J48*D48+E48*E49*J49+F48*F50*J50+G48*G51*J51+H48*H52*J52</f>
        <v>5.2681992337164758E-2</v>
      </c>
      <c r="X48">
        <f>(AC7*AE7-AA7*AE8-AB7*AE9)/(AC7*AE7)</f>
        <v>0.70000000000000007</v>
      </c>
      <c r="Y48">
        <f>AA7/AC7</f>
        <v>0.25</v>
      </c>
      <c r="Z48">
        <f>AB7/AC7</f>
        <v>0</v>
      </c>
      <c r="AA48">
        <f>AH7/AI7</f>
        <v>5.4734537493158181E-2</v>
      </c>
      <c r="AD48">
        <f>AA48*X48+Y48*Y49*AA49+Z48*Z50*AA50</f>
        <v>5.2681992337164758E-2</v>
      </c>
    </row>
    <row r="49" spans="2:33" ht="14.1" customHeight="1">
      <c r="B49" t="s">
        <v>181</v>
      </c>
      <c r="D49">
        <f>D8/I8</f>
        <v>0.33333333333333331</v>
      </c>
      <c r="E49">
        <f>(I8*L8-D8*L7-F8*L9-G8*L10-H8*L11)/(I8*L8)</f>
        <v>0.72222222222222221</v>
      </c>
      <c r="F49">
        <f>F8/I8</f>
        <v>0</v>
      </c>
      <c r="G49">
        <f>G8/I8</f>
        <v>0</v>
      </c>
      <c r="H49">
        <f>H8/I8</f>
        <v>0</v>
      </c>
      <c r="J49">
        <f>P8/Q8</f>
        <v>7.9575596816976138E-2</v>
      </c>
      <c r="M49">
        <f>J49*E49+D49*D48*J48+F49*F50*J50+G49*G51*J51+H49*H52*J52</f>
        <v>7.0242656449553006E-2</v>
      </c>
      <c r="P49" s="6"/>
      <c r="Q49" s="6"/>
      <c r="R49" s="6"/>
      <c r="S49" s="6"/>
      <c r="T49" s="6"/>
      <c r="U49" s="6"/>
      <c r="W49" s="14"/>
      <c r="X49">
        <f>Z8/AC8</f>
        <v>0.33333333333333331</v>
      </c>
      <c r="Y49">
        <f>(AC8*AE8-Z8*AE7-AB8*AE9)/(AC8*AE8)</f>
        <v>0.72222222222222221</v>
      </c>
      <c r="Z49">
        <f>AB8/AC8</f>
        <v>0</v>
      </c>
      <c r="AA49">
        <f>AH8/AI8</f>
        <v>7.9575596816976138E-2</v>
      </c>
      <c r="AD49">
        <f>AA49*Y49+X48*AA48*X49+AA50*Z50*Z49</f>
        <v>7.0242656449553006E-2</v>
      </c>
    </row>
    <row r="50" spans="2:33" ht="14.1" customHeight="1">
      <c r="B50" t="s">
        <v>182</v>
      </c>
      <c r="D50">
        <f>D9/I9</f>
        <v>0.33333333333333331</v>
      </c>
      <c r="E50">
        <f>E9/I9</f>
        <v>0</v>
      </c>
      <c r="F50">
        <f>(I9*L9-D9*L7-E9*L8-G9*L10-H9*L11)/(I9*L9)</f>
        <v>0.72222222222222221</v>
      </c>
      <c r="G50">
        <f>G9/I9</f>
        <v>0</v>
      </c>
      <c r="H50">
        <f>H9/I9</f>
        <v>0</v>
      </c>
      <c r="J50">
        <f>P9/Q9</f>
        <v>7.9575596816976138E-2</v>
      </c>
      <c r="M50">
        <f>J50*F50+D50*D48*J48+E50*E49*J49+G50*G51*J51+H50*H52*J52</f>
        <v>7.0242656449553006E-2</v>
      </c>
      <c r="P50" s="6"/>
      <c r="Q50" s="6"/>
      <c r="R50" s="6"/>
      <c r="S50" s="6"/>
      <c r="T50" s="6"/>
      <c r="U50" s="6"/>
      <c r="W50" s="14"/>
      <c r="X50">
        <f>Z9/AC9</f>
        <v>1</v>
      </c>
      <c r="Y50">
        <f>AA9/AC9</f>
        <v>0</v>
      </c>
      <c r="Z50">
        <f>(AC9*AE9-Z9*AE7-AA9*AE8)/(AC9*AE9)</f>
        <v>0.75</v>
      </c>
      <c r="AA50">
        <f>AH9/AI9</f>
        <v>0.30651340996168586</v>
      </c>
      <c r="AD50">
        <f>AA50*Z50+X48*AA48*X50+Y49*AA49*Y50</f>
        <v>0.26819923371647514</v>
      </c>
    </row>
    <row r="51" spans="2:33" ht="14.1" customHeight="1">
      <c r="B51" t="s">
        <v>183</v>
      </c>
      <c r="D51">
        <f>D10/I10</f>
        <v>0.33333333333333331</v>
      </c>
      <c r="E51">
        <f>E10/I10</f>
        <v>0</v>
      </c>
      <c r="F51">
        <f>F10/I10</f>
        <v>0</v>
      </c>
      <c r="G51">
        <f>(I10*L10-D10*L7-E10*L8-F10*L9-H10*L11)/(I10*L10)</f>
        <v>0.72222222222222221</v>
      </c>
      <c r="H51">
        <f>H10/I10</f>
        <v>0</v>
      </c>
      <c r="J51">
        <f>P10/Q10</f>
        <v>7.9575596816976138E-2</v>
      </c>
      <c r="M51">
        <f>J51*G51+D51*D48*J48+E51*E49*J49+F51*F50*J50+H51*H52*J52</f>
        <v>7.0242656449553006E-2</v>
      </c>
      <c r="P51" s="6"/>
      <c r="Q51" s="6"/>
      <c r="R51" s="5" t="s">
        <v>36</v>
      </c>
      <c r="S51" s="6"/>
      <c r="T51" s="6"/>
      <c r="U51" s="6"/>
      <c r="W51" s="8"/>
      <c r="X51" s="1"/>
    </row>
    <row r="52" spans="2:33" ht="14.1" customHeight="1">
      <c r="B52" t="s">
        <v>13</v>
      </c>
      <c r="D52">
        <f>D11/I11</f>
        <v>1</v>
      </c>
      <c r="E52">
        <f>E11/I11</f>
        <v>0</v>
      </c>
      <c r="F52">
        <f>F11/I11</f>
        <v>0</v>
      </c>
      <c r="G52">
        <f>G11/I11</f>
        <v>0</v>
      </c>
      <c r="H52">
        <f>(I11*L11-D11*L7-E11*L8-F11*L9-G11*L10)/(I11*L11)</f>
        <v>0.75</v>
      </c>
      <c r="J52">
        <f>P11/Q11</f>
        <v>0.30651340996168586</v>
      </c>
      <c r="M52">
        <f>J52*H52+D52*D48*J48+E52*E49*J49+F52*F50*J50+G52*G51*J51</f>
        <v>0.26819923371647514</v>
      </c>
      <c r="P52" s="6"/>
      <c r="Q52" s="6"/>
      <c r="R52" s="5" t="s">
        <v>38</v>
      </c>
      <c r="S52" s="6"/>
      <c r="T52" s="6"/>
      <c r="U52" s="6"/>
      <c r="W52" s="10"/>
      <c r="X52" s="1"/>
    </row>
    <row r="53" spans="2:33" ht="14.1" customHeight="1">
      <c r="B53" t="s">
        <v>26</v>
      </c>
      <c r="P53" s="4" t="s">
        <v>36</v>
      </c>
      <c r="Q53" s="6"/>
      <c r="R53" s="5" t="s">
        <v>40</v>
      </c>
      <c r="S53" s="6"/>
      <c r="T53" s="6"/>
      <c r="U53" s="6"/>
      <c r="AG53" s="4" t="s">
        <v>36</v>
      </c>
    </row>
    <row r="54" spans="2:33" ht="14.1" customHeight="1">
      <c r="B54" t="s">
        <v>11</v>
      </c>
      <c r="D54">
        <f>(I15*L15-E15*L16-F15*L17-G15*L18-H15*L19)/(I15*L15)</f>
        <v>0.64</v>
      </c>
      <c r="E54">
        <f>E15/I15</f>
        <v>0.1</v>
      </c>
      <c r="F54">
        <f>F15/I15</f>
        <v>0.1</v>
      </c>
      <c r="G54">
        <f>G15/I15</f>
        <v>0.1</v>
      </c>
      <c r="H54">
        <f>H15/I15</f>
        <v>0</v>
      </c>
      <c r="J54">
        <f>P15/Q15</f>
        <v>7.3529411764705871E-2</v>
      </c>
      <c r="K54">
        <f>U15/V15</f>
        <v>7.183908045977011E-2</v>
      </c>
      <c r="M54">
        <f>J54*D54+E54*E55*J55+F54*F56*J56+G54*G57*J57+H54*H58*J58</f>
        <v>6.2745098039215685E-2</v>
      </c>
      <c r="N54">
        <f>K54*D54+E54*E55*K55+F54*F56*K56+G54*G57*K57+H54*H58*K58</f>
        <v>6.1302681992337162E-2</v>
      </c>
      <c r="P54">
        <f>1-N54/M48</f>
        <v>-0.16363636363636336</v>
      </c>
      <c r="R54" s="5">
        <f>(((C7+(E7/I8)*C8+(F7/I9)*C9+(G7/I10)*C10+(H7/I11)*C11)/I7)-((C15+(E15/I16)*C16+(F15/I17)*C17+(G15/I18)*C18+(H15/I19)*C19)/I15))/((C7+(E7/I8)*C8+(F7/I9)*C9+(G7/I10)*C10+(H7/I11)*C11)/I7)</f>
        <v>-0.16363636363636383</v>
      </c>
      <c r="X54">
        <f>(AC15*AE15-AA15*AE16-AB15*AE17)/(AC15*AE15)</f>
        <v>0.64</v>
      </c>
      <c r="Y54">
        <f>AA15/AC15</f>
        <v>0.3</v>
      </c>
      <c r="Z54">
        <f>AB15/AC15</f>
        <v>0</v>
      </c>
      <c r="AA54">
        <f>AH15/AI15</f>
        <v>7.3529411764705871E-2</v>
      </c>
      <c r="AB54">
        <f>AM15/AN15</f>
        <v>7.183908045977011E-2</v>
      </c>
      <c r="AD54">
        <f>AA54*X54+Y54*Y55*AA55+Z54*Z56*AA56</f>
        <v>6.2184873949579826E-2</v>
      </c>
      <c r="AE54">
        <f>AB54*X54+Y54*Y55*AB55+Z54*Z56*AB56</f>
        <v>6.0755336617405585E-2</v>
      </c>
      <c r="AG54">
        <f>1-AE54/AD48</f>
        <v>-0.15324675324675319</v>
      </c>
    </row>
    <row r="55" spans="2:33" ht="14.1" customHeight="1">
      <c r="B55" t="s">
        <v>181</v>
      </c>
      <c r="D55">
        <f>D16/I16</f>
        <v>0.22222222222222221</v>
      </c>
      <c r="E55">
        <f>(I16*L16-D16*L15-F16*L17-G16*L18-H16*L19)/(I16*L16)</f>
        <v>0.81481481481481477</v>
      </c>
      <c r="F55">
        <f>F16/I16</f>
        <v>0</v>
      </c>
      <c r="G55">
        <f>G16/I16</f>
        <v>0</v>
      </c>
      <c r="H55">
        <f>H16/I16</f>
        <v>0</v>
      </c>
      <c r="J55">
        <f>P16/Q16</f>
        <v>4.8128342245989317E-2</v>
      </c>
      <c r="K55">
        <f>U16/V16</f>
        <v>4.7021943573667714E-2</v>
      </c>
      <c r="M55">
        <f>J55*E55+D55*D54*J54+F55*F56*J56+G55*G57*J57+H55*H58*J58</f>
        <v>4.9673202614379089E-2</v>
      </c>
      <c r="N55">
        <f>K55*E55+D55*D54*K54+F55*F56*K56+G55*G57*K57+H55*H58*K58</f>
        <v>4.8531289910600253E-2</v>
      </c>
      <c r="P55">
        <f>1-N55/M49</f>
        <v>0.30909090909090919</v>
      </c>
      <c r="R55" s="5">
        <f>(((C8+(D8/I7)*C7+(F8/I9)*C9+(G8/I10)*C10+(H8/I11)*C11)/I8)-((C16+(D16/I15)*C15+(F16/I17)*C17+(G16/I18)*C18+(H16/I19)*C19)/I16))/((C8+(D8/I7)*C7+(F8/I9)*C9+(G8/I10)*C10+(H8/I11)*C11)/I8)</f>
        <v>0.30909090909090903</v>
      </c>
      <c r="X55">
        <f>Z16/AC16</f>
        <v>0.2857142857142857</v>
      </c>
      <c r="Y55">
        <f>(AC16*AE16-Z16*AE15-AB16*AE17)/(AC16*AE16)</f>
        <v>0.76190476190476186</v>
      </c>
      <c r="Z55">
        <f>AB16/AC16</f>
        <v>0</v>
      </c>
      <c r="AA55">
        <f>AH16/AI16</f>
        <v>6.6176470588235309E-2</v>
      </c>
      <c r="AB55">
        <f>AM16/AN16</f>
        <v>6.4655172413793122E-2</v>
      </c>
      <c r="AD55">
        <f>AA55*Y55+X54*AA54*X55+AA56*Z56*Z55</f>
        <v>6.3865546218487404E-2</v>
      </c>
      <c r="AE55">
        <f>AB55*Y55+X54*AB54*X55+AB56*Z56*Z55</f>
        <v>6.2397372742200335E-2</v>
      </c>
      <c r="AG55">
        <f>1-AE55/AD49</f>
        <v>0.11168831168831161</v>
      </c>
    </row>
    <row r="56" spans="2:33" ht="14.1" customHeight="1">
      <c r="B56" t="s">
        <v>182</v>
      </c>
      <c r="D56">
        <f>D17/I17</f>
        <v>0.33333333333333331</v>
      </c>
      <c r="E56">
        <f>E17/I17</f>
        <v>0</v>
      </c>
      <c r="F56">
        <f>(I17*L17-D17*L15-E17*L16-G17*L18-H17*L19)/(I17*L17)</f>
        <v>0.72222222222222221</v>
      </c>
      <c r="G56">
        <f>G17/I17</f>
        <v>0</v>
      </c>
      <c r="H56">
        <f>H17/I17</f>
        <v>0</v>
      </c>
      <c r="J56">
        <f>P17/Q17</f>
        <v>8.1447963800904993E-2</v>
      </c>
      <c r="K56">
        <f>U17/V17</f>
        <v>7.9575596816976138E-2</v>
      </c>
      <c r="M56">
        <f>J56*F56+D56*D54*J54+E56*E55*J55+G56*G57*J57+H56*H58*J58</f>
        <v>7.450980392156864E-2</v>
      </c>
      <c r="N56">
        <f>K56*F56+D56*D54*K54+E56*E55*K55+G56*G57*K57+H56*H58*K58</f>
        <v>7.2796934865900387E-2</v>
      </c>
      <c r="P56">
        <f>1-N56/M50</f>
        <v>-3.6363636363636376E-2</v>
      </c>
      <c r="R56" s="5">
        <f>(((C9+(D9/I7)*C7+(E9/I8)*C8+(G9/I10)*C10+(H9/I11)*C11)/I9)-((C17+(D17/I15)*C15+(E17/I16)*C16+(G17/I18)*C18+(H17/I19)*C19)/I17))/((C9+(D9/I7)*C7+(E9/I8)*C8+(G9/I10)*C10+(H9/I11)*C11)/I9)</f>
        <v>-3.6363636363636383E-2</v>
      </c>
      <c r="X56">
        <f>Z17/AC17</f>
        <v>1</v>
      </c>
      <c r="Y56">
        <f>AA17/AC17</f>
        <v>0</v>
      </c>
      <c r="Z56">
        <f>(AC17*AE17-Z17*AE15-AA17*AE16)/(AC17*AE17)</f>
        <v>0.75</v>
      </c>
      <c r="AA56">
        <f>AH17/AI17</f>
        <v>0.34509803921568627</v>
      </c>
      <c r="AB56">
        <f>AM17/AN17</f>
        <v>0.33716475095785442</v>
      </c>
      <c r="AD56">
        <f>AA56*Z56+X54*AA54*X56+Y55*AA55*Y56</f>
        <v>0.30588235294117644</v>
      </c>
      <c r="AE56">
        <f>AB56*Z56+X54*AB54*X56+Y55*AB55*Y56</f>
        <v>0.2988505747126437</v>
      </c>
      <c r="AG56">
        <f>1-AE56/AD50</f>
        <v>-0.1142857142857141</v>
      </c>
    </row>
    <row r="57" spans="2:33" ht="14.1" customHeight="1">
      <c r="B57" t="s">
        <v>183</v>
      </c>
      <c r="D57">
        <f>D18/I18</f>
        <v>0.33333333333333331</v>
      </c>
      <c r="E57">
        <f>E18/I18</f>
        <v>0</v>
      </c>
      <c r="F57">
        <f>F18/I18</f>
        <v>0</v>
      </c>
      <c r="G57">
        <f>(I18*L18-D18*L15-E18*L16-F18*L17-H18*L19)/(I18*L18)</f>
        <v>0.72222222222222221</v>
      </c>
      <c r="H57">
        <f>H18/I18</f>
        <v>0</v>
      </c>
      <c r="J57">
        <f>P18/Q18</f>
        <v>8.1447963800904993E-2</v>
      </c>
      <c r="K57">
        <f>U18/V18</f>
        <v>7.9575596816976138E-2</v>
      </c>
      <c r="M57">
        <f>J57*G57+D57*D54*J54+E57*E55*J55+F57*F56*J56+H57*H58*J58</f>
        <v>7.450980392156864E-2</v>
      </c>
      <c r="N57">
        <f>K57*G57+D57*D54*K54+E57*E55*K55+F57*F56*K56+H57*H58*K58</f>
        <v>7.2796934865900387E-2</v>
      </c>
      <c r="P57">
        <f>1-N57/M51</f>
        <v>-3.6363636363636376E-2</v>
      </c>
      <c r="R57" s="5">
        <f>(((C10+(D10/I7)*C7+(E10/I8)*C8+(F10/I9)*C9+(H10/I11)*C11)/I10)-((C18+(D18/I15)*C15+(E18/I16)*C16+(F18/I17)*C17+(H18/I19)*C19)/I18))/((C10+(D10/I7)*C7+(E10/I8)*C8+(F10/I9)*C9+(H10/I11)*C11)/I10)</f>
        <v>-3.6363636363636383E-2</v>
      </c>
    </row>
    <row r="58" spans="2:33" ht="14.1" customHeight="1">
      <c r="B58" t="s">
        <v>13</v>
      </c>
      <c r="D58">
        <f>D19/I19</f>
        <v>1</v>
      </c>
      <c r="E58">
        <f>E19/I19</f>
        <v>0</v>
      </c>
      <c r="F58">
        <f>F19/I19</f>
        <v>0</v>
      </c>
      <c r="G58">
        <f>G19/I19</f>
        <v>0</v>
      </c>
      <c r="H58">
        <f>(I19*L19-D19*L15-E19*L16-F19*L17-G19*L18)/(I19*L19)</f>
        <v>0.75</v>
      </c>
      <c r="J58">
        <f>P19/Q19</f>
        <v>0.34509803921568627</v>
      </c>
      <c r="K58">
        <f>U19/V19</f>
        <v>0.33716475095785442</v>
      </c>
      <c r="M58">
        <f>J58*H58+D58*D54*J54+E58*E55*J55+F58*F56*J56+G58*G57*J57</f>
        <v>0.30588235294117644</v>
      </c>
      <c r="N58">
        <f>K58*H58+D58*D54*K54+E58*E55*K55+F58*F56*K56+G58*G57*K57</f>
        <v>0.2988505747126437</v>
      </c>
      <c r="P58">
        <f>1-N58/M52</f>
        <v>-0.1142857142857141</v>
      </c>
      <c r="R58" s="5">
        <f>(((C11+(D11/I7)*C7+(E11/I8)*C8+(F11/I9)*C9+(G11/I10)*C10)/I11)-((C19+(D19/I15)*C15+(E19/I16)*C16+(F19/I17)*C17+(G19/I18)*C18)/I19))/((C11+(D11/I7)*C7+(E11/I8)*C8+(F11/I9)*C9+(G11/I10)*C10)/I11)</f>
        <v>-0.11428571428571434</v>
      </c>
    </row>
    <row r="59" spans="2:33" ht="14.1" customHeight="1">
      <c r="B59" t="s">
        <v>68</v>
      </c>
      <c r="L59" s="2"/>
    </row>
    <row r="60" spans="2:33" ht="14.1" customHeight="1">
      <c r="B60" t="s">
        <v>11</v>
      </c>
      <c r="D60">
        <f>(I23*L23-E23*L24-F23*L25-G23*L26-H23*L27)/(I23*L23)</f>
        <v>0.64</v>
      </c>
      <c r="E60">
        <f>E23/I23</f>
        <v>0.1</v>
      </c>
      <c r="F60">
        <f>F23/I23</f>
        <v>0.1</v>
      </c>
      <c r="G60">
        <f>G23/I23</f>
        <v>0.1</v>
      </c>
      <c r="H60">
        <f>H23/I23</f>
        <v>0</v>
      </c>
      <c r="J60">
        <f>P23/Q23</f>
        <v>7.3529411764705899E-2</v>
      </c>
      <c r="K60">
        <f>U23/V23</f>
        <v>7.3529411764705899E-2</v>
      </c>
      <c r="L60" s="2"/>
      <c r="M60">
        <f>J60*D60+E60*E61*J61+F60*F62*J62+G60*G63*J63+H60*H64*J64</f>
        <v>6.0784313725490209E-2</v>
      </c>
      <c r="N60">
        <f>K60*D60+E60*E61*K61+F60*F62*K62+G60*G63*K63+H60*H64*K64</f>
        <v>6.0784313725490209E-2</v>
      </c>
      <c r="P60">
        <f>1-N60/M54</f>
        <v>3.1249999999999778E-2</v>
      </c>
      <c r="R60" s="5">
        <f>(((C15+(E15/I16)*C16+(F15/I17)*C17+(G15/I18)*C18+(H15/I19)*C19)/I15)-((C23+(E23/I24)*C24+(F23/I25)*C25+(G23/I26)*C26+(H23/I27)*C27)/I23))/((C15+(E15/I16)*C16+(F15/I17)*C17+(G15/I18)*C18+(H15/I19)*C19)/I15)</f>
        <v>3.1250000000000056E-2</v>
      </c>
      <c r="X60">
        <f>(AC23*AE23-AA23*AE24-AB23*AE25)/(AC23*AE23)</f>
        <v>0.64</v>
      </c>
      <c r="Y60">
        <f>AA23/AC23</f>
        <v>0.3</v>
      </c>
      <c r="Z60">
        <f>AB23/AC23</f>
        <v>0</v>
      </c>
      <c r="AA60">
        <f>AH23/AI23</f>
        <v>7.3529411764705899E-2</v>
      </c>
      <c r="AB60">
        <f>AM23/AN23</f>
        <v>7.3529411764705899E-2</v>
      </c>
      <c r="AD60">
        <f>AA60*X60+Y60*Y61*AA61+Z60*Z62*AA62</f>
        <v>6.0294117647058838E-2</v>
      </c>
      <c r="AE60">
        <f>AB60*X60+Y60*Y61*AB61+Z60*Z62*AB62</f>
        <v>6.0294117647058838E-2</v>
      </c>
      <c r="AG60">
        <f>1-AE60/AD54</f>
        <v>3.0405405405405039E-2</v>
      </c>
    </row>
    <row r="61" spans="2:33" ht="14.1" customHeight="1">
      <c r="B61" t="s">
        <v>181</v>
      </c>
      <c r="D61">
        <f>D24/I24</f>
        <v>0.22222222222222221</v>
      </c>
      <c r="E61">
        <f>(I24*L24-D24*L23-F24*L25-G24*L26-H24*L27)/(I24*L24)</f>
        <v>0.81481481481481477</v>
      </c>
      <c r="F61">
        <f>F24/I24</f>
        <v>0</v>
      </c>
      <c r="G61">
        <f>G24/I24</f>
        <v>0</v>
      </c>
      <c r="H61">
        <f>H24/I24</f>
        <v>0</v>
      </c>
      <c r="J61">
        <f>P24/Q24</f>
        <v>4.8128342245989317E-2</v>
      </c>
      <c r="K61">
        <f>U24/V24</f>
        <v>4.8128342245989317E-2</v>
      </c>
      <c r="L61" s="2"/>
      <c r="M61">
        <f>J61*E61+D61*D60*J60+F61*F62*J62+G61*G63*J63+H61*H64*J64</f>
        <v>4.9673202614379096E-2</v>
      </c>
      <c r="N61">
        <f>K61*E61+D61*D60*K60+F61*F62*K62+G61*G63*K63+H61*H64*K64</f>
        <v>4.9673202614379096E-2</v>
      </c>
      <c r="P61">
        <f>1-N61/M55</f>
        <v>0</v>
      </c>
      <c r="R61" s="5">
        <f>(((C16+(D16/I15)*C15+(F16/I17)*C17+(G16/I18)*C18+(H16/I19)*C19)/I16)-((C24+(D24/I23)*C23+(F24/I25)*C25+(G24/I26)*C26+(H24/I27)*C27)/I24))/((C16+(D16/I15)*C15+(F16/I17)*C17+(G16/I18)*C18+(H16/I19)*C19)/I16)</f>
        <v>0</v>
      </c>
      <c r="X61">
        <f>Z24/AC24</f>
        <v>0.25</v>
      </c>
      <c r="Y61">
        <f>(AC24*AE24-Z24*AE23-AB24*AE25)/(AC24*AE24)</f>
        <v>0.79166666666666663</v>
      </c>
      <c r="Z61">
        <f>AB24/AC24</f>
        <v>0</v>
      </c>
      <c r="AA61">
        <f>AH24/AI24</f>
        <v>5.5727554179566575E-2</v>
      </c>
      <c r="AB61">
        <f>AM24/AN24</f>
        <v>5.5727554179566575E-2</v>
      </c>
      <c r="AD61">
        <f>AA61*Y61+X60*AA60*X61+AA62*Z62*Z61</f>
        <v>5.588235294117648E-2</v>
      </c>
      <c r="AE61">
        <f>AB61*Y61+X60*AB60*X61+AB62*Z62*Z61</f>
        <v>5.588235294117648E-2</v>
      </c>
      <c r="AG61">
        <f>1-AE61/AD55</f>
        <v>0.125</v>
      </c>
    </row>
    <row r="62" spans="2:33" ht="14.1" customHeight="1">
      <c r="B62" t="s">
        <v>182</v>
      </c>
      <c r="D62">
        <f>D25/I25</f>
        <v>0.22222222222222221</v>
      </c>
      <c r="E62">
        <f>E25/I25</f>
        <v>0</v>
      </c>
      <c r="F62">
        <f>(I25*L25-D25*L23-E25*L24-G25*L26-H25*L27)/(I25*L25)</f>
        <v>0.81481481481481477</v>
      </c>
      <c r="G62">
        <f>G25/I25</f>
        <v>0</v>
      </c>
      <c r="H62">
        <f>H25/I25</f>
        <v>0</v>
      </c>
      <c r="J62">
        <f>P25/Q25</f>
        <v>4.8128342245989317E-2</v>
      </c>
      <c r="K62">
        <f>U25/V25</f>
        <v>4.8128342245989317E-2</v>
      </c>
      <c r="L62" s="2"/>
      <c r="M62">
        <f>J62*F62+D62*D60*J60+E62*E61*J61+G62*G63*J63+H62*H64*J64</f>
        <v>4.9673202614379096E-2</v>
      </c>
      <c r="N62">
        <f>K62*F62+D62*D60*K60+E62*E61*K61+G62*G63*K63+H62*H64*K64</f>
        <v>4.9673202614379096E-2</v>
      </c>
      <c r="P62">
        <f>1-N62/M56</f>
        <v>0.33333333333333326</v>
      </c>
      <c r="R62" s="5">
        <f>(((C17+(D17/I15)*C15+(E17/I16)*C16+(G17/I19)*C18+(H17/I19)*C19)/I17)-((C25+(D25/I23)*C23+(E25/I24)*C24+(G25/I26)*C26+(H25/I27)*C27)/I25))/((C17+(D17/I15)*C15+(E17/I16)*C16+(G17/I18)*C18+(H17/I18)*C19)/I17)</f>
        <v>0.33333333333333326</v>
      </c>
      <c r="X62">
        <f>Z25/AC25</f>
        <v>1</v>
      </c>
      <c r="Y62">
        <f>AA25/AC25</f>
        <v>0</v>
      </c>
      <c r="Z62">
        <f>(AC25*AE25-Z25*AE23-AA25*AE24)/(AC25*AE25)</f>
        <v>0.75</v>
      </c>
      <c r="AA62">
        <f>AH25/AI25</f>
        <v>0.31372549019607848</v>
      </c>
      <c r="AB62">
        <f>AM25/AN25</f>
        <v>0.31372549019607848</v>
      </c>
      <c r="AD62">
        <f>AA62*Z62+X60*AA60*X62+Y61*AA61*Y62</f>
        <v>0.28235294117647064</v>
      </c>
      <c r="AE62">
        <f>AB62*Z62+X60*AB60*X62+Y61*AB61*Y62</f>
        <v>0.28235294117647064</v>
      </c>
      <c r="AG62">
        <f>1-AE62/AD56</f>
        <v>7.692307692307665E-2</v>
      </c>
    </row>
    <row r="63" spans="2:33" ht="14.1" customHeight="1">
      <c r="B63" t="s">
        <v>183</v>
      </c>
      <c r="D63">
        <f>D26/I26</f>
        <v>0.33333333333333331</v>
      </c>
      <c r="E63">
        <f>E26/I26</f>
        <v>0</v>
      </c>
      <c r="F63">
        <f>F26/I26</f>
        <v>0</v>
      </c>
      <c r="G63">
        <f>(I26*L26-D26*L23-E26*L24-F26*L25-H26*L27)/(I26*L26)</f>
        <v>0.72222222222222221</v>
      </c>
      <c r="H63">
        <f>H26/I26</f>
        <v>0</v>
      </c>
      <c r="J63">
        <f>P26/Q26</f>
        <v>8.1447963800904993E-2</v>
      </c>
      <c r="K63">
        <f>U26/V26</f>
        <v>8.1447963800904993E-2</v>
      </c>
      <c r="M63">
        <f>J63*G63+D63*D60*J60+E63*E61*J61+F63*F62*J62+H63*H64*J64</f>
        <v>7.450980392156864E-2</v>
      </c>
      <c r="N63">
        <f>K63*G63+D63*D60*K60+E63*E61*K61+F63*F62*K62+H63*H64*K64</f>
        <v>7.450980392156864E-2</v>
      </c>
      <c r="P63">
        <f>1-N63/M57</f>
        <v>0</v>
      </c>
      <c r="R63" s="5">
        <f>(((C18+(D18/I15)*C15+(E18/I16)*C16+(F18/I17)*C17+(H18/I19)*C19)/I18)-((C26+(D26/I23)*C23+(E26/I24)*C24+(F26/I25)*C25+(H26/I27)*C27)/I26))/((C18+(D18/I15)*C15+(E18/I16)*C16+(F18/I17)*C17+(H18/I19)*C19)/I18)</f>
        <v>0</v>
      </c>
    </row>
    <row r="64" spans="2:33" ht="14.1" customHeight="1">
      <c r="B64" t="s">
        <v>13</v>
      </c>
      <c r="D64">
        <f>D27/I27</f>
        <v>1</v>
      </c>
      <c r="E64">
        <f>E27/I27</f>
        <v>0</v>
      </c>
      <c r="F64">
        <f>F27/I27</f>
        <v>0</v>
      </c>
      <c r="G64">
        <f>G27/I27</f>
        <v>0</v>
      </c>
      <c r="H64">
        <f>(I27*L27-D27*L23-E27*L24-F27*L25-G27*L26)/(I27*L27)</f>
        <v>0.75</v>
      </c>
      <c r="J64">
        <f>P27/Q27</f>
        <v>0.31372549019607848</v>
      </c>
      <c r="K64">
        <f>U27/V27</f>
        <v>0.31372549019607848</v>
      </c>
      <c r="M64">
        <f>J64*H64+D64*D60*J60+E64*E61*J61+F64*F62*J62+G64*G63*J63</f>
        <v>0.28235294117647064</v>
      </c>
      <c r="N64">
        <f>K64*H64+D64*D60*K60+E64*E61*K61+F64*F62*K62+G64*G63*K63</f>
        <v>0.28235294117647064</v>
      </c>
      <c r="P64">
        <f>1-N64/M58</f>
        <v>7.692307692307665E-2</v>
      </c>
      <c r="R64" s="5">
        <f>(((C19+(D19/I15)*C15+(E19/I16)*C16+(F19/I17)*C17+(G19/I18)*C18)/I19)-((C27+(D27/I23)*C23+(E27/I24)*C24+(F27/I25)*C25+(G27/I26)*C26)/I27))/((C19+(D19/I15)*C15+(E19/I16)*C16+(F19/I17)*C17+(G19/I18)*C18)/I19)</f>
        <v>7.6923076923076927E-2</v>
      </c>
    </row>
    <row r="65" spans="2:34" ht="14.1" customHeight="1">
      <c r="B65" t="s">
        <v>185</v>
      </c>
    </row>
    <row r="66" spans="2:34" ht="14.1" customHeight="1">
      <c r="B66" t="s">
        <v>11</v>
      </c>
      <c r="D66">
        <f>(I31*L31-E31*L32-F31*L33-G31*L34-H31*L35)/(I31*L31)</f>
        <v>0.64</v>
      </c>
      <c r="E66">
        <f>E31/I31</f>
        <v>0.1</v>
      </c>
      <c r="F66">
        <f>F31/I31</f>
        <v>0.1</v>
      </c>
      <c r="G66">
        <f>G31/I31</f>
        <v>0.1</v>
      </c>
      <c r="H66">
        <f>H31/I31</f>
        <v>0</v>
      </c>
      <c r="J66">
        <f>P31/Q31</f>
        <v>7.3529411764705885E-2</v>
      </c>
      <c r="K66">
        <f>U31/V31</f>
        <v>7.3529411764705885E-2</v>
      </c>
      <c r="L66" s="2"/>
      <c r="M66">
        <f>J66*D66+E66*E67*J67+F66*F68*J68+G66*G69*J69+H66*H70*J70</f>
        <v>5.9803921568627447E-2</v>
      </c>
      <c r="N66">
        <f>K66*D66+E66*E67*K67+F66*F68*K68+G66*G69*K69+H66*H70*K70</f>
        <v>5.9803921568627447E-2</v>
      </c>
      <c r="P66">
        <f>1-N66/M60</f>
        <v>1.6129032258064835E-2</v>
      </c>
      <c r="R66" s="5">
        <f>(((C23+(E23/I24)*C24+(F23/I25)*C25+(G23/I26)*C26+(H23/I27)*C27)/I23)-((C31+(E31/I32)*C32+(F31/I33)*C33+(G31/I34)*C34+(H31/I35)*C35)/I31))/((C23+(E23/I24)*C24+(F23/I25)*C25+(G23/I26)*C26+(H23/I27)*C27)/I23)</f>
        <v>1.6129032258064457E-2</v>
      </c>
      <c r="X66">
        <f>(AC31*AE31-AA31*AE32-AB31*AE33)/(AC31*AE31)</f>
        <v>0.64</v>
      </c>
      <c r="Y66">
        <f>AA31/AC31</f>
        <v>0.3</v>
      </c>
      <c r="Z66">
        <f>AB31/AC31</f>
        <v>0</v>
      </c>
      <c r="AA66">
        <f>AH31/AI31</f>
        <v>7.3529411764705885E-2</v>
      </c>
      <c r="AB66">
        <f>AM31/AN31</f>
        <v>7.3529411764705885E-2</v>
      </c>
      <c r="AD66">
        <f>AA66*X66+Y66*Y67*AA67+Z66*Z68*AA68</f>
        <v>5.9764705882352942E-2</v>
      </c>
      <c r="AE66">
        <f>AB66*X66+Y66*Y67*AB67+Z66*Z68*AB68</f>
        <v>5.9764705882352942E-2</v>
      </c>
      <c r="AG66">
        <f>1-AE66/AD60</f>
        <v>8.7804878048782786E-3</v>
      </c>
    </row>
    <row r="67" spans="2:34" ht="14.1" customHeight="1">
      <c r="B67" t="s">
        <v>181</v>
      </c>
      <c r="D67">
        <f>D32/I32</f>
        <v>0.22222222222222221</v>
      </c>
      <c r="E67">
        <f>(I32*L32-D32*L31-F32*L33-G32*L34-H32*L35)/(I32*L32)</f>
        <v>0.81481481481481477</v>
      </c>
      <c r="F67">
        <f>F32/I32</f>
        <v>0</v>
      </c>
      <c r="G67">
        <f>G32/I32</f>
        <v>0</v>
      </c>
      <c r="H67">
        <f>H32/I32</f>
        <v>0</v>
      </c>
      <c r="J67">
        <f>P32/Q32</f>
        <v>4.812834224598931E-2</v>
      </c>
      <c r="K67">
        <f>U32/V32</f>
        <v>4.812834224598931E-2</v>
      </c>
      <c r="L67" s="2"/>
      <c r="M67">
        <f>J67*E67+D67*D66*J66+F67*F68*J68+G67*G69*J69+H67*H70*J70</f>
        <v>4.9673202614379089E-2</v>
      </c>
      <c r="N67">
        <f>K67*E67+D67*D66*K66+F67*F68*K68+G67*G69*K69+H67*H70*K70</f>
        <v>4.9673202614379089E-2</v>
      </c>
      <c r="P67">
        <f>1-N67/M61</f>
        <v>0</v>
      </c>
      <c r="R67" s="5">
        <f>(((C24+(D24/I23)*C23+(F24/I25)*C25+(G24/I26)*C26+(H24/I27)*C27)/I24)-((C32+(D32/I31)*C31+(F32/I33)*C33+(G32/I34)*C34+(H32/I35)*C35)/I32))/((C24+(D24/I23)*C23+(F24/I25)*C25+(G24/I26)*C26+(H24/I27)*C27)/I24)</f>
        <v>0</v>
      </c>
      <c r="X67">
        <f>Z32/AC32</f>
        <v>0.24</v>
      </c>
      <c r="Y67">
        <f>(AC32*AE32-Z32*AE31-AB32*AE33)/(AC32*AE32)</f>
        <v>0.8</v>
      </c>
      <c r="Z67">
        <f>AB32/AC32</f>
        <v>0</v>
      </c>
      <c r="AA67">
        <f>AH32/AI32</f>
        <v>5.2941176470588235E-2</v>
      </c>
      <c r="AB67">
        <f>AM32/AN32</f>
        <v>5.2941176470588235E-2</v>
      </c>
      <c r="AD67">
        <f>AA67*Y67+X66*AA66*X67+AA68*Z68*Z67</f>
        <v>5.3647058823529416E-2</v>
      </c>
      <c r="AE67">
        <f>AB67*Y67+X66*AB66*X67+AB68*Z68*Z67</f>
        <v>5.3647058823529416E-2</v>
      </c>
      <c r="AG67">
        <f>1-AE67/AD61</f>
        <v>4.0000000000000147E-2</v>
      </c>
    </row>
    <row r="68" spans="2:34" ht="14.1" customHeight="1">
      <c r="B68" t="s">
        <v>182</v>
      </c>
      <c r="D68">
        <f>D33/I33</f>
        <v>0.25</v>
      </c>
      <c r="E68">
        <f>E33/I33</f>
        <v>0</v>
      </c>
      <c r="F68">
        <f>(I33*L33-D33*L31-E33*L32-G33*L34-H33*L35)/(I33*L33)</f>
        <v>0.79166666666666663</v>
      </c>
      <c r="G68">
        <f>G33/I33</f>
        <v>0</v>
      </c>
      <c r="H68">
        <f>H33/I33</f>
        <v>0</v>
      </c>
      <c r="J68">
        <f>P33/Q33</f>
        <v>5.5727554179566575E-2</v>
      </c>
      <c r="K68">
        <f>U33/V33</f>
        <v>5.5727554179566575E-2</v>
      </c>
      <c r="L68" s="2"/>
      <c r="M68">
        <f>J68*F68+D68*D66*J66+E68*E67*J67+G68*G69*J69+H68*H70*J70</f>
        <v>5.588235294117648E-2</v>
      </c>
      <c r="N68">
        <f>K68*F68+D68*D66*K66+E68*E67*K67+G68*G69*K69+H68*H70*K70</f>
        <v>5.588235294117648E-2</v>
      </c>
      <c r="P68">
        <f>1-N68/M62</f>
        <v>-0.125</v>
      </c>
      <c r="R68" s="5">
        <f>(((C25+(D25/I23)*C23+(E25/I24)*C24+(G25/I27)*C26+(H25/I27)*C27)/I25)-((C33+(D33/I31)*C31+(E33/I32)*C32+(G33/I34)*C34+(H33/I35)*C35)/I33))/((C25+(D25/I23)*C23+(E25/I24)*C24+(G25/I26)*C26+(H25/I27)*C27)/I25)</f>
        <v>-0.12499999999999997</v>
      </c>
      <c r="X68">
        <f>Z33/AC33</f>
        <v>1</v>
      </c>
      <c r="Y68">
        <f>AA33/AC33</f>
        <v>0</v>
      </c>
      <c r="Z68">
        <f>(AC33*AE33-Z33*AE31-AA33*AE32)/(AC33*AE33)</f>
        <v>0.75</v>
      </c>
      <c r="AA68">
        <f>AH33/AI33</f>
        <v>0.31372549019607843</v>
      </c>
      <c r="AB68">
        <f>AM33/AN33</f>
        <v>0.31372549019607843</v>
      </c>
      <c r="AD68">
        <f>AA68*Z68+X66*AA66*X68+Y67*AA67*Y68</f>
        <v>0.28235294117647058</v>
      </c>
      <c r="AE68">
        <f>AB68*Z68+X66*AB66*X68+Y67*AB67*Y68</f>
        <v>0.28235294117647058</v>
      </c>
      <c r="AG68">
        <f>1-AE68/AD62</f>
        <v>0</v>
      </c>
    </row>
    <row r="69" spans="2:34" ht="14.1" customHeight="1">
      <c r="B69" t="s">
        <v>183</v>
      </c>
      <c r="D69">
        <f>D34/I34</f>
        <v>0.25</v>
      </c>
      <c r="E69">
        <f>E34/I34</f>
        <v>0</v>
      </c>
      <c r="F69">
        <f>F34/I34</f>
        <v>0</v>
      </c>
      <c r="G69">
        <f>(I34*L34-D34*L31-E34*L32-F34*L33-H34*L35)/(I34*L34)</f>
        <v>0.79166666666666663</v>
      </c>
      <c r="H69">
        <f>H34/I34</f>
        <v>0</v>
      </c>
      <c r="J69">
        <f>P34/Q34</f>
        <v>5.5727554179566575E-2</v>
      </c>
      <c r="K69">
        <f>U34/V34</f>
        <v>5.5727554179566575E-2</v>
      </c>
      <c r="M69">
        <f>J69*G69+D69*D66*J66+E69*E67*J67+F69*F68*J68+H69*H70*J70</f>
        <v>5.588235294117648E-2</v>
      </c>
      <c r="N69">
        <f>K69*G69+D69*D66*K66+E69*E67*K67+F69*F68*K68+H69*H70*K70</f>
        <v>5.588235294117648E-2</v>
      </c>
      <c r="P69">
        <f>1-N69/M63</f>
        <v>0.25</v>
      </c>
      <c r="R69" s="5">
        <f>(((C26+(D26/I23)*C23+(E26/I24)*C24+(F26/I25)*C25+(H26/I27)*C27)/I26)-((C34+(D34/I31)*C31+(E34/I32)*C32+(F34/I33)*C33+(H34/I35)*C35)/I34))/((C26+(D26/I23)*C23+(E26/I24)*C24+(F26/I25)*C25+(H26/I27)*C27)/I26)</f>
        <v>0.24999999999999997</v>
      </c>
    </row>
    <row r="70" spans="2:34" ht="14.1" customHeight="1">
      <c r="B70" t="s">
        <v>13</v>
      </c>
      <c r="D70">
        <f>D35/I35</f>
        <v>1</v>
      </c>
      <c r="E70">
        <f>E35/I35</f>
        <v>0</v>
      </c>
      <c r="F70">
        <f>F35/I35</f>
        <v>0</v>
      </c>
      <c r="G70">
        <f>G35/I35</f>
        <v>0</v>
      </c>
      <c r="H70">
        <f>(I35*L35-D35*L31-E35*L32-F35*L33-G35*L34)/(I35*L35)</f>
        <v>0.75</v>
      </c>
      <c r="J70">
        <f>P35/Q35</f>
        <v>0.31372549019607843</v>
      </c>
      <c r="K70">
        <f>U35/V35</f>
        <v>0.31372549019607843</v>
      </c>
      <c r="M70">
        <f>J70*H70+D70*D66*J66+E70*E67*J67+F70*F68*J68+G70*G69*J69</f>
        <v>0.28235294117647058</v>
      </c>
      <c r="N70">
        <f>K70*H70+D70*D66*K66+E70*E67*K67+F70*F68*K68+G70*G69*K69</f>
        <v>0.28235294117647058</v>
      </c>
      <c r="P70">
        <f>1-N70/M64</f>
        <v>0</v>
      </c>
      <c r="R70" s="5">
        <f>(((C27+(D27/I23)*C23+(E27/I24)*C24+(F27/I25)*C25+(G27/I26)*C26)/I27)-((C35+(D35/I31)*C31+(E35/I32)*C32+(F35/I33)*C33+(G35/I34)*C34)/I35))/((C27+(D27/I23)*C23+(E27/I24)*C24+(F27/I25)*C25+(G27/I26)*C26)/I27)</f>
        <v>0</v>
      </c>
    </row>
    <row r="71" spans="2:34" ht="14.1" customHeight="1">
      <c r="B71" t="s">
        <v>186</v>
      </c>
    </row>
    <row r="72" spans="2:34" ht="14.1" customHeight="1">
      <c r="B72" t="s">
        <v>11</v>
      </c>
      <c r="D72">
        <f>(I39*L39-E39*L40-F39*L41-G39*L42-H39*L43)/(I39*L39)</f>
        <v>0.64</v>
      </c>
      <c r="E72">
        <f>E39/I39</f>
        <v>0.1</v>
      </c>
      <c r="F72">
        <f>F39/I39</f>
        <v>0.1</v>
      </c>
      <c r="G72">
        <f>G39/I39</f>
        <v>0.1</v>
      </c>
      <c r="H72">
        <f>H39/I39</f>
        <v>0</v>
      </c>
      <c r="J72">
        <f>P39/Q39</f>
        <v>7.3529411764705885E-2</v>
      </c>
      <c r="K72">
        <f>U39/V39</f>
        <v>7.3529411764705885E-2</v>
      </c>
      <c r="L72" s="2"/>
      <c r="M72">
        <f>J72*D72+E72*E73*J73+F72*F74*J74+G72*G75*J75+H72*H76*J76</f>
        <v>5.8823529411764705E-2</v>
      </c>
      <c r="N72">
        <f>K72*D72+E72*E73*K73+F72*F74*K74+G72*G75*K75+H72*H76*K76</f>
        <v>5.8823529411764705E-2</v>
      </c>
      <c r="P72">
        <f>1-N72/M66</f>
        <v>1.6393442622950727E-2</v>
      </c>
      <c r="R72" s="5">
        <f>(((C31+(E31/I32)*C32+(F31/I33)*C33+(G31/I34)*C34+(H31/I35)*C35)/I31)-((C39+(E39/I40)*C40+(F39/I41)*C41+(G39/I42)*C42+(H39/I43)*C43)/I39))/((C31+(E31/I32)*C32+(F31/I33)*C33+(G31/I34)*C34+(H31/I35)*C35)/I31)</f>
        <v>1.6393442622950758E-2</v>
      </c>
      <c r="X72">
        <f>(AC39*AE39-AA39*AE40-AB39*AE41)/(AC39*AE39)</f>
        <v>0.64</v>
      </c>
      <c r="Y72">
        <f>AA39/AC39</f>
        <v>0.3</v>
      </c>
      <c r="Z72">
        <f>AB39/AC39</f>
        <v>0</v>
      </c>
      <c r="AA72">
        <f>AH39/AI39</f>
        <v>7.3529411764705885E-2</v>
      </c>
      <c r="AB72">
        <f>AM39/AN39</f>
        <v>7.3529411764705885E-2</v>
      </c>
      <c r="AD72">
        <f>AA72*X72+Y72*Y73*AA73+Z72*Z74*AA74</f>
        <v>5.8823529411764705E-2</v>
      </c>
      <c r="AE72">
        <f>AB72*X72+Y72*Y73*AB73+Z72*Z74*AB74</f>
        <v>5.8823529411764705E-2</v>
      </c>
      <c r="AG72">
        <f>1-AE72/AD66</f>
        <v>1.5748031496062964E-2</v>
      </c>
    </row>
    <row r="73" spans="2:34" ht="14.1" customHeight="1">
      <c r="B73" t="s">
        <v>181</v>
      </c>
      <c r="D73">
        <f>D40/I40</f>
        <v>0.22222222222222221</v>
      </c>
      <c r="E73">
        <f>(I40*L40-D40*L39-F40*L41-G40*L42-H40*L43)/(I40*L40)</f>
        <v>0.81481481481481477</v>
      </c>
      <c r="F73">
        <f>F40/I40</f>
        <v>0</v>
      </c>
      <c r="G73">
        <f>G40/I40</f>
        <v>0</v>
      </c>
      <c r="H73">
        <f>H40/I40</f>
        <v>0</v>
      </c>
      <c r="J73">
        <f>P40/Q40</f>
        <v>4.812834224598931E-2</v>
      </c>
      <c r="K73">
        <f>U40/V40</f>
        <v>4.812834224598931E-2</v>
      </c>
      <c r="L73" s="2"/>
      <c r="M73">
        <f>J73*E73+D73*D72*J72+F73*F74*J74+G73*G75*J75+H73*H76*J76</f>
        <v>4.9673202614379089E-2</v>
      </c>
      <c r="N73">
        <f>K73*E73+D73*D72*K72+F73*F74*K74+G73*G75*K75+H73*H76*K76</f>
        <v>4.9673202614379089E-2</v>
      </c>
      <c r="P73">
        <f>1-N73/M67</f>
        <v>0</v>
      </c>
      <c r="R73" s="5">
        <f>(((C32+(D32/I31)*C31+(F32/I33)*C33+(G32/I34)*C34+(H32/I35)*C35)/I32)-((C40+(D40/I39)*C39+(F40/I41)*C41+(G40/I42)*C42+(H40/I43)*C43)/I40))/((C32+(D32/I31)*C31+(F32/I33)*C33+(G32/I34)*C34+(H32/I35)*C35)/I32)</f>
        <v>0</v>
      </c>
      <c r="X73">
        <f>Z40/AC40</f>
        <v>0.22222222222222221</v>
      </c>
      <c r="Y73">
        <f>(AC40*AE40-Z40*AE39-AB40*AE41)/(AC40*AE40)</f>
        <v>0.81481481481481477</v>
      </c>
      <c r="Z73">
        <f>AB40/AC40</f>
        <v>0</v>
      </c>
      <c r="AA73">
        <f>AH40/AI40</f>
        <v>4.8128342245989303E-2</v>
      </c>
      <c r="AB73">
        <f>AM40/AN40</f>
        <v>4.8128342245989303E-2</v>
      </c>
      <c r="AD73">
        <f>AA73*Y73+X72*AA72*X73+AA74*Z74*Z73</f>
        <v>4.9673202614379082E-2</v>
      </c>
      <c r="AE73">
        <f>AB73*Y73+X72*AB72*X73+AB74*Z74*Z73</f>
        <v>4.9673202614379082E-2</v>
      </c>
      <c r="AG73">
        <f>1-AE73/AD67</f>
        <v>7.4074074074074181E-2</v>
      </c>
    </row>
    <row r="74" spans="2:34" ht="14.1" customHeight="1">
      <c r="B74" t="s">
        <v>182</v>
      </c>
      <c r="D74">
        <f>D41/I41</f>
        <v>0.22222222222222221</v>
      </c>
      <c r="E74">
        <f>E41/I41</f>
        <v>0</v>
      </c>
      <c r="F74">
        <f>(I41*L41-D41*L39-E41*L40-G41*L42-H41*L43)/(I41*L41)</f>
        <v>0.81481481481481477</v>
      </c>
      <c r="G74">
        <f>G41/I41</f>
        <v>0</v>
      </c>
      <c r="H74">
        <f>H41/I41</f>
        <v>0</v>
      </c>
      <c r="J74">
        <f>P41/Q41</f>
        <v>4.812834224598931E-2</v>
      </c>
      <c r="K74">
        <f>U41/V41</f>
        <v>4.812834224598931E-2</v>
      </c>
      <c r="L74" s="2"/>
      <c r="M74">
        <f>J74*F74+D74*D72*J72+E74*E73*J73+G74*G75*J75+H74*H76*J76</f>
        <v>4.9673202614379089E-2</v>
      </c>
      <c r="N74">
        <f>K74*F74+D74*D72*K72+E74*E73*K73+G74*G75*K75+H74*H76*K76</f>
        <v>4.9673202614379089E-2</v>
      </c>
      <c r="P74">
        <f>1-N74/M68</f>
        <v>0.11111111111111116</v>
      </c>
      <c r="R74" s="5">
        <f>(((C33+(D33/I31)*C31+(E33/I32)*C32+(G33/I35)*C34+(H33/I35)*C35)/I33)-((C41+(D41/I39)*C39+(E41/I40)*C40+(G41/I42)*C42+(H41/I43)*C43)/I41))/((C33+(D33/I31)*C31+(E33/I32)*C32+(G33/I34)*C34+(H33/I34)*C35)/I33)</f>
        <v>0.11111111111111109</v>
      </c>
      <c r="X74">
        <f>Z41/AC41</f>
        <v>1</v>
      </c>
      <c r="Y74">
        <f>AA41/AC41</f>
        <v>0</v>
      </c>
      <c r="Z74">
        <f>(AC41*AE41-Z41*AE39-AA41*AE40)/(AC41*AE41)</f>
        <v>0.75</v>
      </c>
      <c r="AA74">
        <f>AH41/AI41</f>
        <v>0.31372549019607848</v>
      </c>
      <c r="AB74">
        <f>AM41/AN41</f>
        <v>0.31372549019607848</v>
      </c>
      <c r="AD74">
        <f>AA74*Z74+X72*AA72*X74+Y73*AA73*Y74</f>
        <v>0.28235294117647064</v>
      </c>
      <c r="AE74">
        <f>AB74*Z74+X72*AB72*X74+Y73*AB73*Y74</f>
        <v>0.28235294117647064</v>
      </c>
      <c r="AG74">
        <f>1-AE74/AD68</f>
        <v>0</v>
      </c>
    </row>
    <row r="75" spans="2:34" ht="14.1" customHeight="1">
      <c r="B75" t="s">
        <v>183</v>
      </c>
      <c r="D75">
        <f>D42/I42</f>
        <v>0.22222222222222221</v>
      </c>
      <c r="E75">
        <f>E42/I42</f>
        <v>0</v>
      </c>
      <c r="F75">
        <f>F42/I42</f>
        <v>0</v>
      </c>
      <c r="G75">
        <f>(I42*L42-D42*L39-E42*L40-F42*L41-H42*L43)/(I42*L42)</f>
        <v>0.81481481481481477</v>
      </c>
      <c r="H75">
        <f>H42/I42</f>
        <v>0</v>
      </c>
      <c r="J75">
        <f>P42/Q42</f>
        <v>4.812834224598931E-2</v>
      </c>
      <c r="K75">
        <f>U42/V42</f>
        <v>4.812834224598931E-2</v>
      </c>
      <c r="M75">
        <f>J75*G75+D75*D72*J72+E75*E73*J73+F75*F74*J74+H75*H76*J76</f>
        <v>4.9673202614379089E-2</v>
      </c>
      <c r="N75">
        <f>K75*G75+D75*D72*K72+E75*E73*K73+F75*F74*K74+H75*H76*K76</f>
        <v>4.9673202614379089E-2</v>
      </c>
      <c r="P75">
        <f>1-N75/M69</f>
        <v>0.11111111111111116</v>
      </c>
      <c r="R75" s="5">
        <f>(((C34+(D34/I31)*C31+(E34/I32)*C32+(F34/I33)*C33+(H34/I35)*C35)/I34)-((C42+(D42/I39)*C39+(E42/I40)*C40+(F42/I41)*C41+(H42/I43)*C43)/I42))/((C34+(D34/I31)*C31+(E34/I32)*C32+(F34/I33)*C33+(H34/I35)*C35)/I34)</f>
        <v>0.11111111111111109</v>
      </c>
    </row>
    <row r="76" spans="2:34" ht="14.1" customHeight="1">
      <c r="B76" t="s">
        <v>13</v>
      </c>
      <c r="D76">
        <f>D43/I43</f>
        <v>1</v>
      </c>
      <c r="E76">
        <f>E43/I43</f>
        <v>0</v>
      </c>
      <c r="F76">
        <f>F43/I43</f>
        <v>0</v>
      </c>
      <c r="G76">
        <f>G43/I43</f>
        <v>0</v>
      </c>
      <c r="H76">
        <f>(I43*L43-D43*L39-E43*L40-F43*L41-G43*L42)/(I43*L43)</f>
        <v>0.75</v>
      </c>
      <c r="J76">
        <f>P43/Q43</f>
        <v>0.31372549019607848</v>
      </c>
      <c r="K76">
        <f>U43/V43</f>
        <v>0.31372549019607848</v>
      </c>
      <c r="M76">
        <f>J76*H76+D76*D72*J72+E76*E73*J73+F76*F74*J74+G76*G75*J75</f>
        <v>0.28235294117647064</v>
      </c>
      <c r="N76">
        <f>K76*H76+D76*D72*K72+E76*E73*K73+F76*F74*K74+G76*G75*K75</f>
        <v>0.28235294117647064</v>
      </c>
      <c r="P76">
        <f>1-N76/M70</f>
        <v>0</v>
      </c>
      <c r="R76" s="5">
        <f>(((C35+(D35/I31)*C31+(E35/I32)*C32+(F35/I33)*C33+(G35/I34)*C34)/I35)-((C43+(D43/I39)*C39+(E43/I40)*C40+(F43/I41)*C41+(G43/I42)*C42)/I43))/((C35+(D35/I31)*C31+(E35/I32)*C32+(F35/I33)*C33+(G35/I34)*C34)/I35)</f>
        <v>0</v>
      </c>
    </row>
    <row r="79" spans="2:34" ht="14.1" customHeight="1">
      <c r="R79" s="15" t="s">
        <v>159</v>
      </c>
      <c r="S79" s="15" t="s">
        <v>160</v>
      </c>
      <c r="T79" s="15" t="s">
        <v>161</v>
      </c>
      <c r="U79" s="15" t="s">
        <v>162</v>
      </c>
      <c r="AE79" t="s">
        <v>159</v>
      </c>
      <c r="AF79" t="s">
        <v>160</v>
      </c>
      <c r="AG79" t="s">
        <v>161</v>
      </c>
      <c r="AH79" t="s">
        <v>162</v>
      </c>
    </row>
    <row r="80" spans="2:34" ht="14.1" customHeight="1">
      <c r="P80" t="s">
        <v>11</v>
      </c>
      <c r="R80">
        <f>P54</f>
        <v>-0.16363636363636336</v>
      </c>
      <c r="S80">
        <f>P60</f>
        <v>3.1249999999999778E-2</v>
      </c>
      <c r="T80">
        <f>P66</f>
        <v>1.6129032258064835E-2</v>
      </c>
      <c r="U80">
        <f>P72</f>
        <v>1.6393442622950727E-2</v>
      </c>
      <c r="AC80" t="s">
        <v>11</v>
      </c>
      <c r="AE80">
        <f>AG54</f>
        <v>-0.15324675324675319</v>
      </c>
      <c r="AF80">
        <f>AG60</f>
        <v>3.0405405405405039E-2</v>
      </c>
      <c r="AG80">
        <f>AG66</f>
        <v>8.7804878048782786E-3</v>
      </c>
      <c r="AH80">
        <f>AG72</f>
        <v>1.5748031496062964E-2</v>
      </c>
    </row>
    <row r="81" spans="16:34" ht="14.1" customHeight="1">
      <c r="P81" t="s">
        <v>181</v>
      </c>
      <c r="R81">
        <f t="shared" ref="R81:R84" si="25">P55</f>
        <v>0.30909090909090919</v>
      </c>
      <c r="S81">
        <f t="shared" ref="S81:S84" si="26">P61</f>
        <v>0</v>
      </c>
      <c r="T81">
        <f t="shared" ref="T81:T84" si="27">P67</f>
        <v>0</v>
      </c>
      <c r="U81">
        <f t="shared" ref="U81:U84" si="28">P73</f>
        <v>0</v>
      </c>
      <c r="AC81" t="s">
        <v>12</v>
      </c>
      <c r="AE81">
        <f t="shared" ref="AE81:AE82" si="29">AG55</f>
        <v>0.11168831168831161</v>
      </c>
      <c r="AF81">
        <f t="shared" ref="AF81:AF82" si="30">AG61</f>
        <v>0.125</v>
      </c>
      <c r="AG81">
        <f t="shared" ref="AG81:AG82" si="31">AG67</f>
        <v>4.0000000000000147E-2</v>
      </c>
      <c r="AH81">
        <f t="shared" ref="AH81:AH82" si="32">AG73</f>
        <v>7.4074074074074181E-2</v>
      </c>
    </row>
    <row r="82" spans="16:34" ht="14.1" customHeight="1">
      <c r="P82" t="s">
        <v>182</v>
      </c>
      <c r="R82">
        <f t="shared" si="25"/>
        <v>-3.6363636363636376E-2</v>
      </c>
      <c r="S82">
        <f t="shared" si="26"/>
        <v>0.33333333333333326</v>
      </c>
      <c r="T82">
        <f t="shared" si="27"/>
        <v>-0.125</v>
      </c>
      <c r="U82">
        <f t="shared" si="28"/>
        <v>0.11111111111111116</v>
      </c>
      <c r="AC82" t="s">
        <v>13</v>
      </c>
      <c r="AE82">
        <f t="shared" si="29"/>
        <v>-0.1142857142857141</v>
      </c>
      <c r="AF82">
        <f t="shared" si="30"/>
        <v>7.692307692307665E-2</v>
      </c>
      <c r="AG82">
        <f t="shared" si="31"/>
        <v>0</v>
      </c>
      <c r="AH82">
        <f t="shared" si="32"/>
        <v>0</v>
      </c>
    </row>
    <row r="83" spans="16:34" ht="14.1" customHeight="1">
      <c r="P83" t="s">
        <v>183</v>
      </c>
      <c r="R83">
        <f t="shared" si="25"/>
        <v>-3.6363636363636376E-2</v>
      </c>
      <c r="S83">
        <f t="shared" si="26"/>
        <v>0</v>
      </c>
      <c r="T83">
        <f t="shared" si="27"/>
        <v>0.25</v>
      </c>
      <c r="U83">
        <f t="shared" si="28"/>
        <v>0.11111111111111116</v>
      </c>
    </row>
    <row r="84" spans="16:34" ht="14.1" customHeight="1">
      <c r="P84" t="s">
        <v>13</v>
      </c>
      <c r="R84">
        <f t="shared" si="25"/>
        <v>-0.1142857142857141</v>
      </c>
      <c r="S84">
        <f t="shared" si="26"/>
        <v>7.692307692307665E-2</v>
      </c>
      <c r="T84">
        <f t="shared" si="27"/>
        <v>0</v>
      </c>
      <c r="U84">
        <f t="shared" si="28"/>
        <v>0</v>
      </c>
      <c r="AD84">
        <v>1</v>
      </c>
      <c r="AE84">
        <v>2</v>
      </c>
      <c r="AF84">
        <v>3</v>
      </c>
      <c r="AG84">
        <v>4</v>
      </c>
      <c r="AH84">
        <v>5</v>
      </c>
    </row>
    <row r="86" spans="16:34" ht="14.1" customHeight="1">
      <c r="Q86">
        <v>1</v>
      </c>
      <c r="R86">
        <v>2</v>
      </c>
      <c r="S86">
        <v>3</v>
      </c>
      <c r="T86">
        <v>4</v>
      </c>
      <c r="U86">
        <v>5</v>
      </c>
      <c r="AC86" t="s">
        <v>11</v>
      </c>
      <c r="AD86">
        <v>100</v>
      </c>
      <c r="AE86">
        <f>AD86-AE80*AD86</f>
        <v>115.32467532467533</v>
      </c>
      <c r="AF86">
        <f t="shared" ref="AF86:AH86" si="33">AE86-AF80*AE86</f>
        <v>111.81818181818186</v>
      </c>
      <c r="AG86">
        <f t="shared" si="33"/>
        <v>110.83636363636364</v>
      </c>
      <c r="AH86">
        <f t="shared" si="33"/>
        <v>109.09090909090909</v>
      </c>
    </row>
    <row r="87" spans="16:34" ht="14.1" customHeight="1">
      <c r="AC87" t="s">
        <v>12</v>
      </c>
      <c r="AD87">
        <v>100</v>
      </c>
      <c r="AE87">
        <f t="shared" ref="AE87:AH88" si="34">AD87-AE81*AD87</f>
        <v>88.831168831168839</v>
      </c>
      <c r="AF87">
        <f t="shared" si="34"/>
        <v>77.727272727272734</v>
      </c>
      <c r="AG87">
        <f t="shared" si="34"/>
        <v>74.61818181818181</v>
      </c>
      <c r="AH87">
        <f t="shared" si="34"/>
        <v>69.090909090909079</v>
      </c>
    </row>
    <row r="88" spans="16:34" ht="14.1" customHeight="1">
      <c r="P88" t="s">
        <v>11</v>
      </c>
      <c r="Q88">
        <v>100</v>
      </c>
      <c r="R88">
        <f>Q88-R80*Q88</f>
        <v>116.36363636363633</v>
      </c>
      <c r="S88">
        <f t="shared" ref="S88:U88" si="35">R88-S80*R88</f>
        <v>112.72727272727272</v>
      </c>
      <c r="T88">
        <f t="shared" si="35"/>
        <v>110.90909090909086</v>
      </c>
      <c r="U88">
        <f t="shared" si="35"/>
        <v>109.09090909090905</v>
      </c>
      <c r="AC88" t="s">
        <v>13</v>
      </c>
      <c r="AD88">
        <v>100</v>
      </c>
      <c r="AE88">
        <f t="shared" si="34"/>
        <v>111.42857142857142</v>
      </c>
      <c r="AF88">
        <f t="shared" si="34"/>
        <v>102.85714285714288</v>
      </c>
      <c r="AG88">
        <f t="shared" si="34"/>
        <v>102.85714285714288</v>
      </c>
      <c r="AH88">
        <f t="shared" si="34"/>
        <v>102.85714285714288</v>
      </c>
    </row>
    <row r="89" spans="16:34" ht="14.1" customHeight="1">
      <c r="P89" t="s">
        <v>181</v>
      </c>
      <c r="Q89">
        <v>100</v>
      </c>
      <c r="R89">
        <f t="shared" ref="R89:U92" si="36">Q89-R81*Q89</f>
        <v>69.090909090909079</v>
      </c>
      <c r="S89">
        <f t="shared" si="36"/>
        <v>69.090909090909079</v>
      </c>
      <c r="T89">
        <f t="shared" si="36"/>
        <v>69.090909090909079</v>
      </c>
      <c r="U89">
        <f t="shared" si="36"/>
        <v>69.090909090909079</v>
      </c>
    </row>
    <row r="90" spans="16:34" ht="14.1" customHeight="1">
      <c r="P90" t="s">
        <v>182</v>
      </c>
      <c r="Q90">
        <v>100</v>
      </c>
      <c r="R90">
        <f t="shared" si="36"/>
        <v>103.63636363636364</v>
      </c>
      <c r="S90">
        <f t="shared" si="36"/>
        <v>69.090909090909093</v>
      </c>
      <c r="T90">
        <f t="shared" si="36"/>
        <v>77.727272727272734</v>
      </c>
      <c r="U90">
        <f t="shared" si="36"/>
        <v>69.090909090909093</v>
      </c>
    </row>
    <row r="91" spans="16:34" ht="14.1" customHeight="1">
      <c r="P91" t="s">
        <v>183</v>
      </c>
      <c r="Q91">
        <v>100</v>
      </c>
      <c r="R91">
        <f t="shared" si="36"/>
        <v>103.63636363636364</v>
      </c>
      <c r="S91">
        <f t="shared" si="36"/>
        <v>103.63636363636364</v>
      </c>
      <c r="T91">
        <f t="shared" si="36"/>
        <v>77.727272727272734</v>
      </c>
      <c r="U91">
        <f t="shared" si="36"/>
        <v>69.090909090909093</v>
      </c>
    </row>
    <row r="92" spans="16:34" ht="14.1" customHeight="1">
      <c r="P92" t="s">
        <v>13</v>
      </c>
      <c r="Q92">
        <v>100</v>
      </c>
      <c r="R92">
        <f t="shared" si="36"/>
        <v>111.42857142857142</v>
      </c>
      <c r="S92">
        <f t="shared" si="36"/>
        <v>102.85714285714288</v>
      </c>
      <c r="T92">
        <f t="shared" si="36"/>
        <v>102.85714285714288</v>
      </c>
      <c r="U92">
        <f t="shared" si="36"/>
        <v>102.85714285714288</v>
      </c>
    </row>
  </sheetData>
  <sheetProtection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 moons</dc:creator>
  <cp:keywords/>
  <dc:description/>
  <cp:lastModifiedBy>adrie moons</cp:lastModifiedBy>
  <cp:revision/>
  <dcterms:created xsi:type="dcterms:W3CDTF">2017-10-21T07:49:10Z</dcterms:created>
  <dcterms:modified xsi:type="dcterms:W3CDTF">2023-08-06T13:19:58Z</dcterms:modified>
  <cp:category/>
  <cp:contentStatus/>
</cp:coreProperties>
</file>